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microsoft.com/office/2011/relationships/webextensiontaskpanes" Target="xl/webextensions/taskpanes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15"/>
  <workbookPr filterPrivacy="1"/>
  <xr:revisionPtr revIDLastSave="6360" documentId="13_ncr:1_{A775E803-34E1-B443-8AB5-608D7A725BB1}" xr6:coauthVersionLast="47" xr6:coauthVersionMax="47" xr10:uidLastSave="{B410100E-41CD-44C0-8548-B75E8E24EA36}"/>
  <bookViews>
    <workbookView xWindow="0" yWindow="500" windowWidth="24400" windowHeight="15500" xr2:uid="{00000000-000D-0000-FFFF-FFFF00000000}"/>
  </bookViews>
  <sheets>
    <sheet name="Portafolio" sheetId="10" r:id="rId1"/>
    <sheet name="Margin" sheetId="14" r:id="rId2"/>
    <sheet name="Moves" sheetId="13" r:id="rId3"/>
    <sheet name="BLANK Portfolio" sheetId="9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46" i="10" l="1"/>
  <c r="O45" i="10"/>
  <c r="O12" i="10"/>
  <c r="O7" i="10"/>
  <c r="O5" i="10"/>
  <c r="I20" i="10"/>
  <c r="AC56" i="10"/>
  <c r="E20" i="10"/>
  <c r="R20" i="10"/>
  <c r="AB56" i="10"/>
  <c r="Q10" i="14"/>
  <c r="Q3" i="14"/>
  <c r="P3" i="14"/>
  <c r="P10" i="14"/>
  <c r="AA56" i="10"/>
  <c r="Q17" i="14"/>
  <c r="P17" i="14"/>
  <c r="Q16" i="14"/>
  <c r="Q15" i="14"/>
  <c r="Q12" i="14"/>
  <c r="Q5" i="14"/>
  <c r="O4" i="10"/>
  <c r="O10" i="14"/>
  <c r="P5" i="14"/>
  <c r="P12" i="14"/>
  <c r="O3" i="14"/>
  <c r="P15" i="14"/>
  <c r="P16" i="14"/>
  <c r="E19" i="10"/>
  <c r="O13" i="10"/>
  <c r="B13" i="10" a="1"/>
  <c r="B13" i="10" s="1"/>
  <c r="H13" i="10"/>
  <c r="H16" i="10" s="1"/>
  <c r="G13" i="10"/>
  <c r="H39" i="10"/>
  <c r="G39" i="10"/>
  <c r="S39" i="10" s="1"/>
  <c r="T45" i="10"/>
  <c r="Z56" i="10"/>
  <c r="Z48" i="10"/>
  <c r="AB48" i="10"/>
  <c r="AC48" i="10"/>
  <c r="AD48" i="10"/>
  <c r="AE48" i="10"/>
  <c r="AF48" i="10"/>
  <c r="AG48" i="10"/>
  <c r="AH48" i="10"/>
  <c r="AI48" i="10"/>
  <c r="AJ48" i="10"/>
  <c r="AK48" i="10"/>
  <c r="AL48" i="10"/>
  <c r="I51" i="10"/>
  <c r="R45" i="10"/>
  <c r="P7" i="10"/>
  <c r="Q7" i="10" s="1"/>
  <c r="N7" i="10"/>
  <c r="M7" i="10"/>
  <c r="L7" i="10"/>
  <c r="H7" i="10"/>
  <c r="B7" i="10" a="1"/>
  <c r="B7" i="10" s="1"/>
  <c r="Z57" i="10"/>
  <c r="AR46" i="10"/>
  <c r="AR48" i="10" s="1"/>
  <c r="AQ46" i="10"/>
  <c r="AQ48" i="10" s="1"/>
  <c r="AP46" i="10"/>
  <c r="AP48" i="10" s="1"/>
  <c r="AO46" i="10"/>
  <c r="AO48" i="10" s="1"/>
  <c r="AN46" i="10"/>
  <c r="AN48" i="10" s="1"/>
  <c r="AM46" i="10"/>
  <c r="AM48" i="10" s="1"/>
  <c r="N10" i="14"/>
  <c r="O16" i="14"/>
  <c r="O15" i="14"/>
  <c r="O12" i="14"/>
  <c r="O5" i="14"/>
  <c r="M10" i="14"/>
  <c r="M16" i="14"/>
  <c r="N5" i="10"/>
  <c r="L5" i="10"/>
  <c r="H5" i="10"/>
  <c r="I9" i="10" s="1"/>
  <c r="AB71" i="10"/>
  <c r="AB70" i="10"/>
  <c r="AC71" i="10"/>
  <c r="AC72" i="10" s="1"/>
  <c r="B5" i="10" a="1"/>
  <c r="B5" i="10"/>
  <c r="K5" i="10" s="1"/>
  <c r="U5" i="10" s="1"/>
  <c r="AD67" i="10"/>
  <c r="G5" i="10"/>
  <c r="P5" i="10"/>
  <c r="Q5" i="10" s="1"/>
  <c r="M5" i="10"/>
  <c r="O6" i="10"/>
  <c r="O3" i="10"/>
  <c r="N12" i="14"/>
  <c r="M12" i="14"/>
  <c r="L12" i="14"/>
  <c r="K12" i="14"/>
  <c r="J12" i="14"/>
  <c r="I12" i="14"/>
  <c r="N5" i="14"/>
  <c r="H3" i="10"/>
  <c r="B6" i="10" a="1"/>
  <c r="B6" i="10" s="1"/>
  <c r="M5" i="14"/>
  <c r="M17" i="14" s="1"/>
  <c r="L5" i="14"/>
  <c r="K5" i="14"/>
  <c r="J5" i="14"/>
  <c r="I5" i="14"/>
  <c r="L17" i="14"/>
  <c r="L10" i="14"/>
  <c r="N23" i="10"/>
  <c r="N22" i="10"/>
  <c r="N21" i="10"/>
  <c r="M4" i="10"/>
  <c r="M6" i="10"/>
  <c r="M15" i="14"/>
  <c r="N15" i="14"/>
  <c r="L16" i="14"/>
  <c r="N16" i="14"/>
  <c r="N17" i="14"/>
  <c r="K10" i="14"/>
  <c r="K16" i="14"/>
  <c r="K15" i="14"/>
  <c r="L15" i="14"/>
  <c r="J15" i="14"/>
  <c r="I15" i="14"/>
  <c r="O39" i="10"/>
  <c r="M39" i="10" s="1"/>
  <c r="P39" i="10"/>
  <c r="P40" i="10" s="1"/>
  <c r="Q40" i="10" s="1"/>
  <c r="Q39" i="10"/>
  <c r="K6" i="10"/>
  <c r="L6" i="10"/>
  <c r="N6" i="10"/>
  <c r="G6" i="10"/>
  <c r="H6" i="10"/>
  <c r="P6" i="10"/>
  <c r="Q6" i="10"/>
  <c r="K17" i="14"/>
  <c r="I17" i="14"/>
  <c r="J10" i="14"/>
  <c r="J16" i="14"/>
  <c r="O21" i="10"/>
  <c r="O23" i="10"/>
  <c r="O22" i="10"/>
  <c r="J17" i="14"/>
  <c r="I10" i="14"/>
  <c r="I16" i="14"/>
  <c r="H10" i="14"/>
  <c r="H16" i="14"/>
  <c r="I19" i="10"/>
  <c r="N31" i="10"/>
  <c r="H31" i="10"/>
  <c r="K30" i="10"/>
  <c r="N12" i="10"/>
  <c r="L12" i="10"/>
  <c r="L16" i="10"/>
  <c r="B12" i="10" a="1"/>
  <c r="B12" i="10"/>
  <c r="K12" i="10" s="1"/>
  <c r="K16" i="10" s="1"/>
  <c r="E30" i="10"/>
  <c r="P12" i="10"/>
  <c r="L4" i="10"/>
  <c r="L3" i="10"/>
  <c r="L17" i="10" s="1"/>
  <c r="Q12" i="10"/>
  <c r="B3" i="10" a="1"/>
  <c r="B3" i="10"/>
  <c r="K3" i="10" s="1"/>
  <c r="U3" i="10" s="1"/>
  <c r="B4" i="10" a="1"/>
  <c r="B4" i="10"/>
  <c r="K4" i="10" s="1"/>
  <c r="U4" i="10" s="1"/>
  <c r="H4" i="10"/>
  <c r="N4" i="10"/>
  <c r="G3" i="10"/>
  <c r="G4" i="10"/>
  <c r="S4" i="10" s="1"/>
  <c r="P4" i="10"/>
  <c r="Q4" i="10"/>
  <c r="N3" i="10"/>
  <c r="P3" i="10"/>
  <c r="P10" i="10" s="1"/>
  <c r="M3" i="10"/>
  <c r="Q3" i="10"/>
  <c r="Q10" i="10" s="1"/>
  <c r="D49" i="10" s="1"/>
  <c r="D50" i="10" s="1"/>
  <c r="M46" i="10"/>
  <c r="H46" i="10"/>
  <c r="P46" i="10"/>
  <c r="Q46" i="10"/>
  <c r="B46" i="10" a="1"/>
  <c r="B46" i="10"/>
  <c r="L46" i="10"/>
  <c r="K46" i="10"/>
  <c r="U46" i="10" s="1"/>
  <c r="G46" i="10"/>
  <c r="S46" i="10" s="1"/>
  <c r="N46" i="10"/>
  <c r="P45" i="10"/>
  <c r="M45" i="10"/>
  <c r="L45" i="10"/>
  <c r="H45" i="10"/>
  <c r="N45" i="10"/>
  <c r="P47" i="10"/>
  <c r="B45" i="10" a="1"/>
  <c r="B45" i="10"/>
  <c r="K45" i="10"/>
  <c r="U45" i="10" s="1"/>
  <c r="G45" i="10"/>
  <c r="S45" i="10" s="1"/>
  <c r="Q45" i="10"/>
  <c r="Q47" i="10"/>
  <c r="E4" i="9"/>
  <c r="E5" i="9"/>
  <c r="P2" i="9"/>
  <c r="F6" i="9"/>
  <c r="E6" i="9"/>
  <c r="E7" i="9"/>
  <c r="E8" i="9"/>
  <c r="E10" i="9"/>
  <c r="E11" i="9"/>
  <c r="E12" i="9"/>
  <c r="E13" i="9"/>
  <c r="E14" i="9"/>
  <c r="E15" i="9"/>
  <c r="E16" i="9"/>
  <c r="E17" i="9"/>
  <c r="E19" i="9"/>
  <c r="E20" i="9"/>
  <c r="E21" i="9"/>
  <c r="E22" i="9"/>
  <c r="E23" i="9"/>
  <c r="E24" i="9"/>
  <c r="E25" i="9"/>
  <c r="E26" i="9"/>
  <c r="E27" i="9"/>
  <c r="E29" i="9"/>
  <c r="E30" i="9"/>
  <c r="E32" i="9"/>
  <c r="E33" i="9"/>
  <c r="K27" i="9"/>
  <c r="L27" i="9"/>
  <c r="I27" i="9"/>
  <c r="K26" i="9"/>
  <c r="L26" i="9"/>
  <c r="I26" i="9"/>
  <c r="K25" i="9"/>
  <c r="L25" i="9"/>
  <c r="I25" i="9"/>
  <c r="K24" i="9"/>
  <c r="L24" i="9"/>
  <c r="I24" i="9"/>
  <c r="K23" i="9"/>
  <c r="L23" i="9"/>
  <c r="I23" i="9"/>
  <c r="K22" i="9"/>
  <c r="L22" i="9"/>
  <c r="I22" i="9"/>
  <c r="K21" i="9"/>
  <c r="L21" i="9"/>
  <c r="I21" i="9"/>
  <c r="K20" i="9"/>
  <c r="L20" i="9"/>
  <c r="I20" i="9"/>
  <c r="K19" i="9"/>
  <c r="L19" i="9"/>
  <c r="I19" i="9"/>
  <c r="K17" i="9"/>
  <c r="L17" i="9"/>
  <c r="I17" i="9"/>
  <c r="K16" i="9"/>
  <c r="L16" i="9"/>
  <c r="I16" i="9"/>
  <c r="K15" i="9"/>
  <c r="L15" i="9"/>
  <c r="I15" i="9"/>
  <c r="K14" i="9"/>
  <c r="L14" i="9"/>
  <c r="I14" i="9"/>
  <c r="K13" i="9"/>
  <c r="L13" i="9"/>
  <c r="I13" i="9"/>
  <c r="K12" i="9"/>
  <c r="L12" i="9"/>
  <c r="I12" i="9"/>
  <c r="K11" i="9"/>
  <c r="L11" i="9"/>
  <c r="I11" i="9"/>
  <c r="K10" i="9"/>
  <c r="L10" i="9"/>
  <c r="I10" i="9"/>
  <c r="K7" i="9"/>
  <c r="L7" i="9"/>
  <c r="I7" i="9"/>
  <c r="K6" i="9"/>
  <c r="L6" i="9"/>
  <c r="I6" i="9"/>
  <c r="K5" i="9"/>
  <c r="L5" i="9"/>
  <c r="I5" i="9"/>
  <c r="K4" i="9"/>
  <c r="L4" i="9"/>
  <c r="I4" i="9"/>
  <c r="F15" i="9"/>
  <c r="F11" i="9"/>
  <c r="F21" i="9"/>
  <c r="F16" i="9"/>
  <c r="F12" i="9"/>
  <c r="F19" i="9"/>
  <c r="F10" i="9"/>
  <c r="F25" i="9"/>
  <c r="O10" i="9"/>
  <c r="O12" i="9"/>
  <c r="O11" i="9"/>
  <c r="F4" i="9"/>
  <c r="F26" i="9"/>
  <c r="F27" i="9"/>
  <c r="F5" i="9"/>
  <c r="O9" i="9"/>
  <c r="F13" i="9"/>
  <c r="F20" i="9"/>
  <c r="F17" i="9"/>
  <c r="F23" i="9"/>
  <c r="F14" i="9"/>
  <c r="F7" i="9"/>
  <c r="O8" i="9"/>
  <c r="F22" i="9"/>
  <c r="F24" i="9"/>
  <c r="K35" i="9"/>
  <c r="L35" i="9"/>
  <c r="P4" i="9"/>
  <c r="P3" i="9"/>
  <c r="P12" i="9"/>
  <c r="P11" i="9"/>
  <c r="P10" i="9"/>
  <c r="P8" i="9"/>
  <c r="P9" i="9"/>
  <c r="U6" i="10" l="1"/>
  <c r="P13" i="10"/>
  <c r="M13" i="10"/>
  <c r="S5" i="10"/>
  <c r="H9" i="10"/>
  <c r="H17" i="10"/>
  <c r="G16" i="10"/>
  <c r="S13" i="10"/>
  <c r="P14" i="10"/>
  <c r="Q13" i="10"/>
  <c r="Q14" i="10" s="1"/>
  <c r="I49" i="10" s="1"/>
  <c r="I50" i="10" s="1"/>
  <c r="E18" i="10"/>
  <c r="I18" i="10"/>
  <c r="I52" i="10"/>
  <c r="P52" i="10" s="1"/>
  <c r="P53" i="10" s="1"/>
  <c r="P54" i="10" s="1"/>
  <c r="S3" i="10"/>
  <c r="K7" i="10"/>
  <c r="G7" i="10"/>
  <c r="E21" i="10" s="1"/>
  <c r="S6" i="10"/>
  <c r="O17" i="14"/>
  <c r="P50" i="10"/>
  <c r="P51" i="10" s="1"/>
  <c r="I21" i="10" l="1"/>
  <c r="U7" i="10"/>
  <c r="G17" i="10"/>
  <c r="K17" i="10"/>
  <c r="K31" i="10"/>
  <c r="S7" i="10"/>
  <c r="E31" i="10"/>
  <c r="E22" i="10"/>
  <c r="E29" i="10"/>
  <c r="E28" i="10"/>
  <c r="I22" i="10"/>
  <c r="K29" i="10" s="1"/>
  <c r="I24" i="10"/>
  <c r="K28" i="10"/>
  <c r="N29" i="10" s="1"/>
  <c r="E24" i="10" l="1"/>
  <c r="H29" i="10"/>
  <c r="E32" i="10"/>
  <c r="E33" i="10" s="1"/>
  <c r="H32" i="10"/>
  <c r="H30" i="10"/>
  <c r="N33" i="10"/>
  <c r="N34" i="10"/>
  <c r="N35" i="10" s="1"/>
  <c r="K32" i="10"/>
  <c r="K33" i="10" s="1"/>
  <c r="I23" i="10"/>
  <c r="I25" i="10"/>
  <c r="N32" i="10"/>
  <c r="N30" i="10"/>
  <c r="E23" i="10" l="1"/>
  <c r="E25" i="10"/>
  <c r="H33" i="10"/>
  <c r="H34" i="10"/>
  <c r="H35" i="1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H34" authorId="0" shapeId="0" xr:uid="{CB83936C-C874-8846-8559-1047F5FAF929}">
      <text>
        <r>
          <rPr>
            <sz val="10"/>
            <color rgb="FF000000"/>
            <rFont val="Calibri"/>
            <family val="2"/>
          </rPr>
          <t xml:space="preserve">Margin available = Cash available new + (Portfolio value new - Margin required new)
</t>
        </r>
        <r>
          <rPr>
            <b/>
            <sz val="10"/>
            <color rgb="FF000000"/>
            <rFont val="Tahoma"/>
            <family val="2"/>
          </rPr>
          <t xml:space="preserve">
</t>
        </r>
      </text>
    </comment>
    <comment ref="N34" authorId="0" shapeId="0" xr:uid="{62993ABE-C882-D549-AE29-9A6E5470A9BF}">
      <text>
        <r>
          <rPr>
            <sz val="10"/>
            <color rgb="FF000000"/>
            <rFont val="Calibri"/>
            <family val="2"/>
            <scheme val="minor"/>
          </rPr>
          <t>Margin available = Cash available new + (Portfolio value new - Margin required new)</t>
        </r>
        <r>
          <rPr>
            <sz val="10"/>
            <color rgb="FF000000"/>
            <rFont val="Calibri"/>
            <family val="2"/>
            <scheme val="minor"/>
          </rPr>
          <t xml:space="preserve">
</t>
        </r>
        <r>
          <rPr>
            <b/>
            <sz val="10"/>
            <color rgb="FF000000"/>
            <rFont val="Tahoma"/>
            <family val="2"/>
          </rPr>
          <t xml:space="preserve">
</t>
        </r>
      </text>
    </comment>
    <comment ref="O46" authorId="0" shapeId="0" xr:uid="{21B5704C-85CA-5347-A4D3-5EF83E6093FD}">
      <text>
        <r>
          <rPr>
            <b/>
            <sz val="14"/>
            <color rgb="FF000000"/>
            <rFont val="Calibri"/>
            <family val="2"/>
          </rPr>
          <t>Weekly Dividend Varies:</t>
        </r>
        <r>
          <rPr>
            <sz val="14"/>
            <color rgb="FF000000"/>
            <rFont val="Calibri"/>
            <family val="2"/>
          </rPr>
          <t xml:space="preserve">
</t>
        </r>
        <r>
          <rPr>
            <sz val="14"/>
            <color rgb="FF000000"/>
            <rFont val="Calibri"/>
            <family val="2"/>
          </rPr>
          <t xml:space="preserve">Based on an Average of $0.28 Weekly
</t>
        </r>
        <r>
          <rPr>
            <b/>
            <sz val="10"/>
            <color rgb="FF000000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9">
    <bk>
      <extLst>
        <ext uri="{3e2802c4-a4d2-4d8b-9148-e3be6c30e623}">
          <xlrd:rvb i="1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8"/>
        </ext>
      </extLst>
    </bk>
  </futureMetadata>
  <cellMetadata count="1">
    <bk>
      <rc t="1" v="0"/>
    </bk>
  </cellMetadata>
  <valueMetadata count="9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</valueMetadata>
</metadata>
</file>

<file path=xl/sharedStrings.xml><?xml version="1.0" encoding="utf-8"?>
<sst xmlns="http://schemas.openxmlformats.org/spreadsheetml/2006/main" count="281" uniqueCount="194">
  <si>
    <r>
      <rPr>
        <b/>
        <sz val="16"/>
        <color rgb="FFFFFFFF"/>
        <rFont val="Calibri"/>
        <scheme val="minor"/>
      </rPr>
      <t xml:space="preserve">Portafolio </t>
    </r>
    <r>
      <rPr>
        <b/>
        <sz val="14"/>
        <color rgb="FFFFFFFF"/>
        <rFont val="Calibri"/>
        <scheme val="minor"/>
      </rPr>
      <t>(MARGIN)</t>
    </r>
    <r>
      <rPr>
        <b/>
        <sz val="16"/>
        <color rgb="FFFFFFFF"/>
        <rFont val="Calibri"/>
        <scheme val="minor"/>
      </rPr>
      <t xml:space="preserve"> CAD</t>
    </r>
  </si>
  <si>
    <t>Fondo</t>
  </si>
  <si>
    <t>Share price</t>
  </si>
  <si>
    <t>Simbolo</t>
  </si>
  <si>
    <t>Detalles</t>
  </si>
  <si>
    <t>Shares # (A)</t>
  </si>
  <si>
    <t>Avg Price (A)</t>
  </si>
  <si>
    <t>market value (A)</t>
  </si>
  <si>
    <t>Book value (A)</t>
  </si>
  <si>
    <t>Shares # (B)</t>
  </si>
  <si>
    <t>Avg Price (B)</t>
  </si>
  <si>
    <t>market value (B)</t>
  </si>
  <si>
    <t>Book value(B)</t>
  </si>
  <si>
    <t>Yield 
% (A)</t>
  </si>
  <si>
    <t>Yield 
% (B)</t>
  </si>
  <si>
    <t>Annual Dividend</t>
  </si>
  <si>
    <t>Annual Income</t>
  </si>
  <si>
    <t>Monthly Income</t>
  </si>
  <si>
    <t>TOTAL DIVs PAID (A)</t>
  </si>
  <si>
    <t>TOTAL RETORN NOMINAL % (A)</t>
  </si>
  <si>
    <t>TOTAL DIVs PAID (B)</t>
  </si>
  <si>
    <t>TOTAL RETORN NOMINAL%(B)</t>
  </si>
  <si>
    <t>HHIS</t>
  </si>
  <si>
    <t>Income main stocks- 30%</t>
  </si>
  <si>
    <t>QQCL</t>
  </si>
  <si>
    <t>US Tech Nasdaq Lev - 30%</t>
  </si>
  <si>
    <t>QDAY</t>
  </si>
  <si>
    <t>BIGY</t>
  </si>
  <si>
    <t>10 big US ETF - 50%</t>
  </si>
  <si>
    <t>HYLD</t>
  </si>
  <si>
    <t>US diversified - 30%</t>
  </si>
  <si>
    <t>Totals:</t>
  </si>
  <si>
    <r>
      <t xml:space="preserve"> </t>
    </r>
    <r>
      <rPr>
        <b/>
        <sz val="14"/>
        <color theme="0"/>
        <rFont val="Calibri"/>
        <family val="2"/>
        <scheme val="minor"/>
      </rPr>
      <t>(MARGIN USD</t>
    </r>
    <r>
      <rPr>
        <b/>
        <sz val="16"/>
        <color theme="0"/>
        <rFont val="Calibri"/>
        <family val="2"/>
        <scheme val="minor"/>
      </rPr>
      <t>)</t>
    </r>
  </si>
  <si>
    <t>HYLD.U</t>
  </si>
  <si>
    <t>Varios US</t>
  </si>
  <si>
    <t>HHIS.U</t>
  </si>
  <si>
    <t>US rate</t>
  </si>
  <si>
    <t>Total CAD</t>
  </si>
  <si>
    <t>TOTAL</t>
  </si>
  <si>
    <t>DEPOSITED IN MARING ACCOUNT</t>
  </si>
  <si>
    <t xml:space="preserve">cash avaible </t>
  </si>
  <si>
    <t>Margin used</t>
  </si>
  <si>
    <t>hyld</t>
  </si>
  <si>
    <t>Margin req aprox</t>
  </si>
  <si>
    <t>bigy</t>
  </si>
  <si>
    <t>Marg. req/ Port value</t>
  </si>
  <si>
    <t>Requisito de margen (%)</t>
  </si>
  <si>
    <t>qqcl</t>
  </si>
  <si>
    <t>Margin Available / 0.3</t>
  </si>
  <si>
    <t>Max. buying power</t>
  </si>
  <si>
    <t>hhis</t>
  </si>
  <si>
    <t>cash available +( Port. value - Margin req)</t>
  </si>
  <si>
    <t>Margin Available</t>
  </si>
  <si>
    <t>margin available /  port value</t>
  </si>
  <si>
    <t>Margin buffer %</t>
  </si>
  <si>
    <r>
      <t xml:space="preserve">portafolio podría caer alrededor antes de que entres en zona de </t>
    </r>
    <r>
      <rPr>
        <b/>
        <sz val="11"/>
        <color theme="1"/>
        <rFont val="Calibri"/>
        <family val="2"/>
        <scheme val="minor"/>
      </rPr>
      <t>margin call</t>
    </r>
    <r>
      <rPr>
        <sz val="11"/>
        <color theme="1"/>
        <rFont val="Calibri"/>
        <family val="2"/>
        <scheme val="minor"/>
      </rPr>
      <t>.</t>
    </r>
  </si>
  <si>
    <t>CALCULADORA:</t>
  </si>
  <si>
    <t>Valor del portafolio ($)</t>
  </si>
  <si>
    <t>Compra nueva ($)</t>
  </si>
  <si>
    <t>Nuevo valor del portafolio ($):</t>
  </si>
  <si>
    <t>Margin used actual ($)</t>
  </si>
  <si>
    <t>Margin required on the purchase</t>
  </si>
  <si>
    <t xml:space="preserve"> margin required ($):</t>
  </si>
  <si>
    <t>Nuevo cash disponible</t>
  </si>
  <si>
    <t>margin required ($):</t>
  </si>
  <si>
    <t xml:space="preserve">Maring buffer </t>
  </si>
  <si>
    <t>Nuevo margin used ($):</t>
  </si>
  <si>
    <t xml:space="preserve"> Margin buffer (%):</t>
  </si>
  <si>
    <t>Nuevo margin required ($):</t>
  </si>
  <si>
    <t>Margin buffer (%):</t>
  </si>
  <si>
    <t>Nuevo Margin buffer ($):</t>
  </si>
  <si>
    <t>Nuevo Margin buffer (%):</t>
  </si>
  <si>
    <r>
      <t xml:space="preserve"> </t>
    </r>
    <r>
      <rPr>
        <b/>
        <sz val="14"/>
        <color theme="0"/>
        <rFont val="Calibri"/>
        <family val="2"/>
        <scheme val="minor"/>
      </rPr>
      <t>(RESP CAD</t>
    </r>
    <r>
      <rPr>
        <b/>
        <sz val="16"/>
        <color theme="0"/>
        <rFont val="Calibri"/>
        <family val="2"/>
        <scheme val="minor"/>
      </rPr>
      <t>)</t>
    </r>
  </si>
  <si>
    <t>BIGY Evolve</t>
  </si>
  <si>
    <t xml:space="preserve">10 big US ETF </t>
  </si>
  <si>
    <t>UMAX</t>
  </si>
  <si>
    <t>BKCL</t>
  </si>
  <si>
    <t>USD (RRSP)</t>
  </si>
  <si>
    <t>ENCC</t>
  </si>
  <si>
    <t>Fundo</t>
  </si>
  <si>
    <t>TOTAL RETORN NOMINAL % (B)</t>
  </si>
  <si>
    <t>YTSL</t>
  </si>
  <si>
    <t>Diversified Funds</t>
  </si>
  <si>
    <t>HPYT</t>
  </si>
  <si>
    <t>KLIP</t>
  </si>
  <si>
    <t>China Tech</t>
  </si>
  <si>
    <t>USCL</t>
  </si>
  <si>
    <t>QDTE</t>
  </si>
  <si>
    <t>US Nasdaq</t>
  </si>
  <si>
    <t>QQCC</t>
  </si>
  <si>
    <t>CAD $</t>
  </si>
  <si>
    <t xml:space="preserve">Average Monthly </t>
  </si>
  <si>
    <t>USD $</t>
  </si>
  <si>
    <t>TOTAL VALUE CAD+USD</t>
  </si>
  <si>
    <t xml:space="preserve">Annual </t>
  </si>
  <si>
    <t>INVESTED US + CAN</t>
  </si>
  <si>
    <t>Rate US to CAD</t>
  </si>
  <si>
    <t>Total Return</t>
  </si>
  <si>
    <t>Monthly CAD</t>
  </si>
  <si>
    <t>US + CAN monthly</t>
  </si>
  <si>
    <t>US + CAN annual</t>
  </si>
  <si>
    <t>ene</t>
  </si>
  <si>
    <t>Feb</t>
  </si>
  <si>
    <t>mar</t>
  </si>
  <si>
    <t>apr</t>
  </si>
  <si>
    <t>US + CAN Annual yield</t>
  </si>
  <si>
    <t>sent</t>
  </si>
  <si>
    <t>dado</t>
  </si>
  <si>
    <t>Envie 935 donde 335 es de dividendos. Debo vender 60 dolares para completar los 335 de dividendos de diciembre. 665 CAD es para que Ela nos de cash</t>
  </si>
  <si>
    <t>900,000 cop</t>
  </si>
  <si>
    <t>900000 cop</t>
  </si>
  <si>
    <t>335 cad</t>
  </si>
  <si>
    <t>331cad</t>
  </si>
  <si>
    <t>382.18 cad</t>
  </si>
  <si>
    <t>SE</t>
  </si>
  <si>
    <t>Jan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</si>
  <si>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</si>
  <si>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</si>
  <si>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</si>
  <si>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</si>
  <si>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</si>
  <si>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</si>
  <si>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</si>
  <si>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</si>
  <si>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</si>
  <si>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</si>
  <si>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Interest from the  month</t>
  </si>
  <si>
    <t>Margin used at the end of the last month</t>
  </si>
  <si>
    <t xml:space="preserve">Dividendos aprox al mes sobre margin used </t>
  </si>
  <si>
    <t>SB</t>
  </si>
  <si>
    <t>USD rat</t>
  </si>
  <si>
    <t>TOTAL Margin Used at the end of last month</t>
  </si>
  <si>
    <t>TOTAL interest OJO interes se cobran el 1er dia del siguiente mes</t>
  </si>
  <si>
    <t>TOTAL aprox. Div. on margin</t>
  </si>
  <si>
    <t>Junio</t>
  </si>
  <si>
    <t>venta HYLD</t>
  </si>
  <si>
    <t>Julio</t>
  </si>
  <si>
    <t>venta GDV</t>
  </si>
  <si>
    <t>compra USCL, BANK, ENCL,QQCL</t>
  </si>
  <si>
    <t>Sept</t>
  </si>
  <si>
    <t>venta USCL y QQCL por QQQY.to</t>
  </si>
  <si>
    <t>venta FTN y PDIV por UTES, BANK y ENCL</t>
  </si>
  <si>
    <t>venta CLM por QDTE</t>
  </si>
  <si>
    <t>venta parcial QQQY.TO por UTES y ENCL</t>
  </si>
  <si>
    <t>venta BANK (4k) y RS compra QQQY.to</t>
  </si>
  <si>
    <t>Compra HHIS</t>
  </si>
  <si>
    <t>compra QQCL</t>
  </si>
  <si>
    <t>Venta CGFX (gold)</t>
  </si>
  <si>
    <t>Venta BANK para comprar HHIS, QQQY.to y QQCL</t>
  </si>
  <si>
    <t>Compra USCL</t>
  </si>
  <si>
    <t>Compra QQCC, HYLD.u y USCL</t>
  </si>
  <si>
    <t>Compre AMHE.U, LLHE.U, MSHE.U, NVHE.U</t>
  </si>
  <si>
    <t>Sold BKCL, QQCC for USCL</t>
  </si>
  <si>
    <t>TFSA =&gt; Margin y Questrade =&gt; WS</t>
  </si>
  <si>
    <t>Algo de ENCL por HHIS, HYLD, USCL y QQCL</t>
  </si>
  <si>
    <t>Agosto</t>
  </si>
  <si>
    <t>Venta UTES por HHIS, QQCL y USCL</t>
  </si>
  <si>
    <t>Venta. USCLpor BIGY y YTSL/ENCC/UTES for QQCC</t>
  </si>
  <si>
    <t>Venta QQCL y HHIS en la RESP</t>
  </si>
  <si>
    <t>Dic</t>
  </si>
  <si>
    <t>Venta QQCC por QDAY</t>
  </si>
  <si>
    <t>Ene</t>
  </si>
  <si>
    <t>Venta HPYT,UMAX por QDAY</t>
  </si>
  <si>
    <t>Venta ENCL compra hyld qqcl, hhis</t>
  </si>
  <si>
    <t>Venta QQQY,ULTY,YMAX por HHIS.U</t>
  </si>
  <si>
    <t>FEb</t>
  </si>
  <si>
    <t>VEnta WDTE, QQQY, OARK por QDTE</t>
  </si>
  <si>
    <t>DCA</t>
  </si>
  <si>
    <t>Portfolio Template</t>
  </si>
  <si>
    <t>Portfolio Summary</t>
  </si>
  <si>
    <t>Stock</t>
  </si>
  <si>
    <t>Symbol</t>
  </si>
  <si>
    <t>Stock details</t>
  </si>
  <si>
    <t>Investment</t>
  </si>
  <si>
    <t>Weight</t>
  </si>
  <si>
    <t>Shares</t>
  </si>
  <si>
    <t>Book Price</t>
  </si>
  <si>
    <t>Yield%</t>
  </si>
  <si>
    <t>Total Investment (Principal):</t>
  </si>
  <si>
    <t>Cloased-end Funds</t>
  </si>
  <si>
    <t>Dividend Yield %:</t>
  </si>
  <si>
    <t>Average Monthly Income:</t>
  </si>
  <si>
    <t>Stock Type Breakdown</t>
  </si>
  <si>
    <t>Type</t>
  </si>
  <si>
    <t>% Portfolio</t>
  </si>
  <si>
    <t>% Income</t>
  </si>
  <si>
    <t>Income Funds</t>
  </si>
  <si>
    <t>ETFs</t>
  </si>
  <si>
    <t>ETF's</t>
  </si>
  <si>
    <t>SPLIT Funds</t>
  </si>
  <si>
    <t>Single REIT's</t>
  </si>
  <si>
    <t>Single Stocks</t>
  </si>
  <si>
    <t>Split Share Funds</t>
  </si>
  <si>
    <t>Single REITs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</si>
</sst>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_([$$-409]* #,##0.00_);_([$$-409]* \(#,##0.00\);_([$$-409]* &quot;-&quot;??_);_(@_)"/>
    <numFmt numFmtId="166" formatCode="_([$$-1009]* #,##0.00_);_([$$-1009]* \(#,##0.00\);_([$$-1009]* &quot;-&quot;??_);_(@_)"/>
    <numFmt numFmtId="167" formatCode="[$CAD]\ #,##0"/>
    <numFmt numFmtId="168" formatCode="0.0000"/>
    <numFmt numFmtId="169" formatCode="[$CAD]\ #,##0.00"/>
    <numFmt numFmtId="171" formatCode="\$#,##0"/>
    <numFmt numFmtId="172" formatCode="0.0%"/>
    <numFmt numFmtId="173" formatCode="_(&quot;$&quot;* #,##0.000_);_(&quot;$&quot;* \(#,##0.000\);_(&quot;$&quot;* &quot;-&quot;???_);_(@_)"/>
  </numFmts>
  <fonts count="29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3"/>
      <color rgb="FF00B05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2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4"/>
      <color rgb="FF000000"/>
      <name val="Helvetica"/>
      <family val="2"/>
    </font>
    <font>
      <b/>
      <sz val="10"/>
      <color rgb="FF000000"/>
      <name val="Tahoma"/>
      <family val="2"/>
    </font>
    <font>
      <sz val="10"/>
      <color rgb="FF000000"/>
      <name val="Calibri"/>
      <family val="2"/>
    </font>
    <font>
      <b/>
      <sz val="14"/>
      <color rgb="FF000000"/>
      <name val="Calibri"/>
      <family val="2"/>
    </font>
    <font>
      <sz val="14"/>
      <color rgb="FF000000"/>
      <name val="Calibri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242424"/>
      <name val="Aptos Narrow"/>
      <charset val="1"/>
    </font>
    <font>
      <b/>
      <sz val="16"/>
      <color rgb="FFFFFFFF"/>
      <name val="Calibri"/>
      <scheme val="minor"/>
    </font>
    <font>
      <b/>
      <sz val="14"/>
      <color rgb="FFFFFFFF"/>
      <name val="Calibri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00B05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4">
    <xf numFmtId="0" fontId="0" fillId="0" borderId="0"/>
    <xf numFmtId="0" fontId="8" fillId="0" borderId="0" applyNumberFormat="0" applyFill="0" applyBorder="0" applyAlignment="0" applyProtection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</cellStyleXfs>
  <cellXfs count="350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wrapText="1"/>
    </xf>
    <xf numFmtId="0" fontId="0" fillId="0" borderId="0" xfId="0" applyAlignment="1">
      <alignment horizontal="center" wrapText="1"/>
    </xf>
    <xf numFmtId="8" fontId="0" fillId="2" borderId="0" xfId="0" applyNumberFormat="1" applyFill="1" applyAlignment="1">
      <alignment horizontal="center" vertical="center" wrapText="1"/>
    </xf>
    <xf numFmtId="8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8" fontId="3" fillId="3" borderId="1" xfId="0" applyNumberFormat="1" applyFont="1" applyFill="1" applyBorder="1" applyAlignment="1">
      <alignment horizontal="center" vertical="center" wrapText="1"/>
    </xf>
    <xf numFmtId="8" fontId="5" fillId="3" borderId="1" xfId="0" applyNumberFormat="1" applyFont="1" applyFill="1" applyBorder="1" applyAlignment="1">
      <alignment horizontal="center" vertical="center" wrapText="1"/>
    </xf>
    <xf numFmtId="0" fontId="8" fillId="0" borderId="1" xfId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0" fillId="2" borderId="1" xfId="0" applyFill="1" applyBorder="1" applyAlignment="1">
      <alignment wrapText="1"/>
    </xf>
    <xf numFmtId="0" fontId="0" fillId="0" borderId="1" xfId="0" applyBorder="1" applyAlignment="1">
      <alignment vertical="center" wrapText="1"/>
    </xf>
    <xf numFmtId="8" fontId="0" fillId="4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4" borderId="0" xfId="0" applyFill="1" applyAlignment="1">
      <alignment wrapText="1"/>
    </xf>
    <xf numFmtId="0" fontId="0" fillId="4" borderId="0" xfId="0" applyFill="1" applyAlignment="1">
      <alignment horizontal="center" vertical="center" wrapText="1"/>
    </xf>
    <xf numFmtId="8" fontId="9" fillId="3" borderId="1" xfId="0" applyNumberFormat="1" applyFont="1" applyFill="1" applyBorder="1" applyAlignment="1">
      <alignment horizontal="center" wrapText="1"/>
    </xf>
    <xf numFmtId="10" fontId="3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0" fontId="1" fillId="4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vertical="center" wrapText="1"/>
    </xf>
    <xf numFmtId="8" fontId="0" fillId="0" borderId="0" xfId="0" applyNumberFormat="1" applyAlignment="1">
      <alignment horizontal="center" vertical="center" wrapText="1"/>
    </xf>
    <xf numFmtId="0" fontId="8" fillId="4" borderId="1" xfId="1" applyFill="1" applyBorder="1" applyAlignment="1">
      <alignment horizontal="center" vertical="center" wrapText="1"/>
    </xf>
    <xf numFmtId="8" fontId="0" fillId="9" borderId="1" xfId="0" applyNumberFormat="1" applyFill="1" applyBorder="1" applyAlignment="1">
      <alignment horizontal="center" vertical="center" wrapText="1"/>
    </xf>
    <xf numFmtId="165" fontId="0" fillId="0" borderId="1" xfId="0" applyNumberFormat="1" applyBorder="1" applyAlignment="1">
      <alignment vertical="center" wrapText="1"/>
    </xf>
    <xf numFmtId="166" fontId="0" fillId="0" borderId="3" xfId="0" applyNumberFormat="1" applyBorder="1" applyAlignment="1">
      <alignment horizontal="left" vertical="center" wrapText="1"/>
    </xf>
    <xf numFmtId="0" fontId="0" fillId="11" borderId="1" xfId="0" applyFill="1" applyBorder="1" applyAlignment="1">
      <alignment vertical="center" wrapText="1"/>
    </xf>
    <xf numFmtId="44" fontId="0" fillId="11" borderId="1" xfId="2" applyFont="1" applyFill="1" applyBorder="1" applyAlignment="1">
      <alignment vertical="center" wrapText="1"/>
    </xf>
    <xf numFmtId="0" fontId="0" fillId="11" borderId="1" xfId="0" applyFill="1" applyBorder="1" applyAlignment="1">
      <alignment horizontal="center" vertical="center" wrapText="1"/>
    </xf>
    <xf numFmtId="8" fontId="0" fillId="11" borderId="1" xfId="0" applyNumberFormat="1" applyFill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164" fontId="0" fillId="11" borderId="1" xfId="0" applyNumberFormat="1" applyFill="1" applyBorder="1" applyAlignment="1">
      <alignment horizontal="center" vertical="center" wrapText="1"/>
    </xf>
    <xf numFmtId="0" fontId="0" fillId="11" borderId="1" xfId="0" applyFill="1" applyBorder="1" applyAlignment="1">
      <alignment wrapText="1"/>
    </xf>
    <xf numFmtId="164" fontId="0" fillId="10" borderId="1" xfId="0" applyNumberFormat="1" applyFill="1" applyBorder="1" applyAlignment="1">
      <alignment horizontal="center" vertical="center" wrapText="1"/>
    </xf>
    <xf numFmtId="0" fontId="8" fillId="0" borderId="1" xfId="1" applyBorder="1" applyAlignment="1">
      <alignment horizontal="center" wrapText="1"/>
    </xf>
    <xf numFmtId="166" fontId="0" fillId="0" borderId="1" xfId="0" applyNumberFormat="1" applyBorder="1" applyAlignment="1">
      <alignment horizontal="left" vertical="center" wrapText="1"/>
    </xf>
    <xf numFmtId="44" fontId="0" fillId="11" borderId="1" xfId="2" applyFont="1" applyFill="1" applyBorder="1" applyAlignment="1">
      <alignment wrapText="1"/>
    </xf>
    <xf numFmtId="10" fontId="0" fillId="12" borderId="1" xfId="0" applyNumberFormat="1" applyFill="1" applyBorder="1" applyAlignment="1">
      <alignment horizontal="center" vertical="center" wrapText="1"/>
    </xf>
    <xf numFmtId="10" fontId="0" fillId="12" borderId="3" xfId="0" applyNumberFormat="1" applyFill="1" applyBorder="1" applyAlignment="1">
      <alignment horizontal="center" vertical="center" wrapText="1"/>
    </xf>
    <xf numFmtId="0" fontId="14" fillId="8" borderId="0" xfId="0" applyFont="1" applyFill="1" applyAlignment="1">
      <alignment horizontal="right" vertical="center" wrapText="1"/>
    </xf>
    <xf numFmtId="4" fontId="0" fillId="0" borderId="0" xfId="0" applyNumberFormat="1" applyAlignment="1">
      <alignment horizontal="center" vertical="center" wrapText="1"/>
    </xf>
    <xf numFmtId="44" fontId="0" fillId="0" borderId="0" xfId="2" applyFont="1"/>
    <xf numFmtId="168" fontId="0" fillId="0" borderId="0" xfId="0" applyNumberFormat="1" applyAlignment="1">
      <alignment wrapText="1"/>
    </xf>
    <xf numFmtId="168" fontId="0" fillId="0" borderId="0" xfId="0" applyNumberFormat="1" applyAlignment="1">
      <alignment vertical="center" wrapText="1"/>
    </xf>
    <xf numFmtId="44" fontId="0" fillId="0" borderId="0" xfId="2" applyFont="1" applyFill="1" applyBorder="1" applyAlignment="1">
      <alignment vertical="center" wrapText="1"/>
    </xf>
    <xf numFmtId="44" fontId="0" fillId="10" borderId="0" xfId="2" applyFont="1" applyFill="1"/>
    <xf numFmtId="0" fontId="16" fillId="0" borderId="0" xfId="0" applyFont="1"/>
    <xf numFmtId="8" fontId="0" fillId="0" borderId="0" xfId="0" applyNumberFormat="1" applyAlignment="1">
      <alignment vertical="center" wrapText="1"/>
    </xf>
    <xf numFmtId="0" fontId="0" fillId="8" borderId="0" xfId="0" applyFill="1" applyAlignment="1">
      <alignment wrapText="1"/>
    </xf>
    <xf numFmtId="0" fontId="0" fillId="13" borderId="0" xfId="0" applyFill="1" applyAlignment="1">
      <alignment wrapText="1"/>
    </xf>
    <xf numFmtId="0" fontId="18" fillId="0" borderId="0" xfId="0" applyFont="1"/>
    <xf numFmtId="8" fontId="18" fillId="0" borderId="0" xfId="0" applyNumberFormat="1" applyFont="1"/>
    <xf numFmtId="2" fontId="0" fillId="11" borderId="1" xfId="0" applyNumberFormat="1" applyFill="1" applyBorder="1" applyAlignment="1">
      <alignment horizontal="center" vertical="center" wrapText="1"/>
    </xf>
    <xf numFmtId="8" fontId="5" fillId="3" borderId="6" xfId="0" applyNumberFormat="1" applyFont="1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 vertical="center" wrapText="1"/>
    </xf>
    <xf numFmtId="8" fontId="0" fillId="11" borderId="5" xfId="0" applyNumberFormat="1" applyFill="1" applyBorder="1" applyAlignment="1">
      <alignment horizontal="center" vertical="center" wrapText="1"/>
    </xf>
    <xf numFmtId="8" fontId="0" fillId="9" borderId="5" xfId="0" applyNumberFormat="1" applyFill="1" applyBorder="1" applyAlignment="1">
      <alignment horizontal="center" vertical="center" wrapText="1"/>
    </xf>
    <xf numFmtId="0" fontId="0" fillId="11" borderId="5" xfId="0" applyFill="1" applyBorder="1" applyAlignment="1">
      <alignment vertical="center" wrapText="1"/>
    </xf>
    <xf numFmtId="164" fontId="0" fillId="11" borderId="5" xfId="0" applyNumberFormat="1" applyFill="1" applyBorder="1" applyAlignment="1">
      <alignment horizontal="center" vertical="center" wrapText="1"/>
    </xf>
    <xf numFmtId="164" fontId="0" fillId="9" borderId="5" xfId="0" applyNumberFormat="1" applyFill="1" applyBorder="1" applyAlignment="1">
      <alignment horizontal="center" vertical="center" wrapText="1"/>
    </xf>
    <xf numFmtId="10" fontId="0" fillId="12" borderId="9" xfId="0" applyNumberFormat="1" applyFill="1" applyBorder="1" applyAlignment="1">
      <alignment horizontal="center" vertical="center" wrapText="1"/>
    </xf>
    <xf numFmtId="0" fontId="8" fillId="0" borderId="0" xfId="1" applyBorder="1" applyAlignment="1">
      <alignment horizontal="center" vertical="center" wrapText="1"/>
    </xf>
    <xf numFmtId="9" fontId="0" fillId="0" borderId="0" xfId="3" applyFont="1" applyAlignment="1">
      <alignment wrapText="1"/>
    </xf>
    <xf numFmtId="8" fontId="0" fillId="8" borderId="0" xfId="0" applyNumberFormat="1" applyFill="1" applyAlignment="1">
      <alignment wrapText="1"/>
    </xf>
    <xf numFmtId="8" fontId="0" fillId="0" borderId="0" xfId="0" applyNumberFormat="1" applyAlignment="1">
      <alignment wrapText="1"/>
    </xf>
    <xf numFmtId="8" fontId="0" fillId="9" borderId="0" xfId="0" applyNumberFormat="1" applyFill="1" applyAlignment="1">
      <alignment wrapText="1"/>
    </xf>
    <xf numFmtId="44" fontId="0" fillId="0" borderId="0" xfId="0" applyNumberFormat="1" applyAlignment="1">
      <alignment wrapText="1"/>
    </xf>
    <xf numFmtId="8" fontId="0" fillId="0" borderId="1" xfId="0" applyNumberFormat="1" applyBorder="1" applyAlignment="1">
      <alignment wrapText="1"/>
    </xf>
    <xf numFmtId="0" fontId="0" fillId="16" borderId="1" xfId="0" applyFill="1" applyBorder="1" applyAlignment="1">
      <alignment wrapText="1"/>
    </xf>
    <xf numFmtId="0" fontId="0" fillId="0" borderId="0" xfId="0" applyAlignment="1">
      <alignment horizontal="left" wrapText="1"/>
    </xf>
    <xf numFmtId="0" fontId="0" fillId="3" borderId="0" xfId="0" applyFill="1" applyAlignment="1">
      <alignment wrapText="1"/>
    </xf>
    <xf numFmtId="0" fontId="0" fillId="0" borderId="0" xfId="3" applyNumberFormat="1" applyFont="1" applyFill="1" applyAlignment="1">
      <alignment horizontal="center" wrapText="1"/>
    </xf>
    <xf numFmtId="8" fontId="0" fillId="0" borderId="0" xfId="0" applyNumberFormat="1" applyAlignment="1">
      <alignment horizontal="center" wrapText="1"/>
    </xf>
    <xf numFmtId="8" fontId="0" fillId="0" borderId="0" xfId="0" applyNumberFormat="1" applyAlignment="1">
      <alignment horizontal="left" wrapText="1"/>
    </xf>
    <xf numFmtId="0" fontId="0" fillId="3" borderId="0" xfId="0" applyFill="1" applyAlignment="1">
      <alignment vertical="center" wrapText="1"/>
    </xf>
    <xf numFmtId="8" fontId="16" fillId="9" borderId="0" xfId="0" applyNumberFormat="1" applyFont="1" applyFill="1" applyAlignment="1">
      <alignment wrapText="1"/>
    </xf>
    <xf numFmtId="9" fontId="7" fillId="3" borderId="0" xfId="3" applyFont="1" applyFill="1" applyBorder="1" applyAlignment="1">
      <alignment wrapText="1"/>
    </xf>
    <xf numFmtId="9" fontId="7" fillId="0" borderId="0" xfId="3" applyFont="1" applyFill="1" applyBorder="1" applyAlignment="1">
      <alignment wrapText="1"/>
    </xf>
    <xf numFmtId="0" fontId="0" fillId="3" borderId="0" xfId="0" applyFill="1"/>
    <xf numFmtId="0" fontId="0" fillId="3" borderId="0" xfId="0" applyFill="1" applyAlignment="1">
      <alignment horizontal="left" wrapText="1"/>
    </xf>
    <xf numFmtId="0" fontId="7" fillId="9" borderId="0" xfId="0" applyFont="1" applyFill="1" applyAlignment="1">
      <alignment wrapText="1"/>
    </xf>
    <xf numFmtId="171" fontId="0" fillId="0" borderId="0" xfId="0" applyNumberFormat="1" applyAlignment="1">
      <alignment vertical="center" wrapText="1"/>
    </xf>
    <xf numFmtId="44" fontId="16" fillId="9" borderId="1" xfId="0" applyNumberFormat="1" applyFont="1" applyFill="1" applyBorder="1" applyAlignment="1">
      <alignment wrapText="1"/>
    </xf>
    <xf numFmtId="164" fontId="0" fillId="0" borderId="0" xfId="0" applyNumberFormat="1" applyAlignment="1">
      <alignment horizontal="center" vertical="center" wrapText="1"/>
    </xf>
    <xf numFmtId="0" fontId="0" fillId="11" borderId="0" xfId="0" applyFill="1" applyAlignment="1">
      <alignment wrapText="1"/>
    </xf>
    <xf numFmtId="0" fontId="4" fillId="0" borderId="0" xfId="0" applyFont="1" applyAlignment="1">
      <alignment horizontal="right" vertical="center" wrapText="1"/>
    </xf>
    <xf numFmtId="8" fontId="5" fillId="0" borderId="0" xfId="0" applyNumberFormat="1" applyFont="1" applyAlignment="1">
      <alignment horizontal="center" vertical="center" wrapText="1"/>
    </xf>
    <xf numFmtId="172" fontId="0" fillId="0" borderId="1" xfId="3" applyNumberFormat="1" applyFont="1" applyBorder="1" applyAlignment="1">
      <alignment wrapText="1"/>
    </xf>
    <xf numFmtId="0" fontId="0" fillId="9" borderId="1" xfId="0" applyFill="1" applyBorder="1"/>
    <xf numFmtId="171" fontId="0" fillId="9" borderId="1" xfId="0" applyNumberFormat="1" applyFill="1" applyBorder="1" applyAlignment="1">
      <alignment horizontal="left"/>
    </xf>
    <xf numFmtId="0" fontId="16" fillId="9" borderId="1" xfId="0" applyFont="1" applyFill="1" applyBorder="1" applyAlignment="1">
      <alignment horizontal="left"/>
    </xf>
    <xf numFmtId="0" fontId="0" fillId="9" borderId="1" xfId="0" applyFill="1" applyBorder="1" applyAlignment="1">
      <alignment wrapText="1"/>
    </xf>
    <xf numFmtId="171" fontId="16" fillId="9" borderId="1" xfId="0" applyNumberFormat="1" applyFont="1" applyFill="1" applyBorder="1" applyAlignment="1">
      <alignment horizontal="left"/>
    </xf>
    <xf numFmtId="0" fontId="0" fillId="15" borderId="1" xfId="0" applyFill="1" applyBorder="1"/>
    <xf numFmtId="0" fontId="0" fillId="15" borderId="1" xfId="0" applyFill="1" applyBorder="1" applyAlignment="1">
      <alignment wrapText="1"/>
    </xf>
    <xf numFmtId="171" fontId="0" fillId="15" borderId="1" xfId="0" applyNumberFormat="1" applyFill="1" applyBorder="1" applyAlignment="1">
      <alignment horizontal="left"/>
    </xf>
    <xf numFmtId="0" fontId="16" fillId="15" borderId="1" xfId="0" applyFont="1" applyFill="1" applyBorder="1" applyAlignment="1">
      <alignment horizontal="left"/>
    </xf>
    <xf numFmtId="9" fontId="0" fillId="9" borderId="1" xfId="3" applyFont="1" applyFill="1" applyBorder="1" applyAlignment="1">
      <alignment horizontal="left"/>
    </xf>
    <xf numFmtId="9" fontId="0" fillId="15" borderId="1" xfId="3" applyFont="1" applyFill="1" applyBorder="1" applyAlignment="1">
      <alignment horizontal="left"/>
    </xf>
    <xf numFmtId="0" fontId="0" fillId="15" borderId="1" xfId="0" applyFill="1" applyBorder="1" applyAlignment="1">
      <alignment horizontal="left"/>
    </xf>
    <xf numFmtId="0" fontId="23" fillId="9" borderId="1" xfId="0" applyFont="1" applyFill="1" applyBorder="1"/>
    <xf numFmtId="0" fontId="23" fillId="15" borderId="1" xfId="0" applyFont="1" applyFill="1" applyBorder="1"/>
    <xf numFmtId="10" fontId="16" fillId="9" borderId="1" xfId="0" applyNumberFormat="1" applyFont="1" applyFill="1" applyBorder="1" applyAlignment="1">
      <alignment horizontal="left"/>
    </xf>
    <xf numFmtId="10" fontId="16" fillId="15" borderId="1" xfId="0" applyNumberFormat="1" applyFont="1" applyFill="1" applyBorder="1" applyAlignment="1">
      <alignment horizontal="left"/>
    </xf>
    <xf numFmtId="0" fontId="23" fillId="15" borderId="1" xfId="0" applyFont="1" applyFill="1" applyBorder="1" applyAlignment="1">
      <alignment horizontal="left"/>
    </xf>
    <xf numFmtId="9" fontId="0" fillId="0" borderId="0" xfId="3" applyFont="1" applyAlignment="1">
      <alignment horizontal="center" vertical="center" wrapText="1"/>
    </xf>
    <xf numFmtId="8" fontId="0" fillId="11" borderId="0" xfId="0" applyNumberFormat="1" applyFill="1" applyAlignment="1">
      <alignment wrapText="1"/>
    </xf>
    <xf numFmtId="10" fontId="0" fillId="0" borderId="0" xfId="0" applyNumberFormat="1" applyAlignment="1">
      <alignment wrapText="1"/>
    </xf>
    <xf numFmtId="44" fontId="0" fillId="3" borderId="0" xfId="2" applyFont="1" applyFill="1"/>
    <xf numFmtId="44" fontId="0" fillId="0" borderId="0" xfId="2" applyFont="1" applyFill="1"/>
    <xf numFmtId="172" fontId="0" fillId="0" borderId="0" xfId="3" applyNumberFormat="1" applyFont="1" applyFill="1" applyAlignment="1">
      <alignment wrapText="1"/>
    </xf>
    <xf numFmtId="0" fontId="0" fillId="0" borderId="0" xfId="3" applyNumberFormat="1" applyFont="1" applyAlignment="1">
      <alignment horizontal="center" wrapText="1"/>
    </xf>
    <xf numFmtId="9" fontId="7" fillId="18" borderId="1" xfId="3" applyFont="1" applyFill="1" applyBorder="1" applyAlignment="1">
      <alignment wrapText="1"/>
    </xf>
    <xf numFmtId="8" fontId="0" fillId="11" borderId="1" xfId="0" applyNumberFormat="1" applyFill="1" applyBorder="1" applyAlignment="1">
      <alignment wrapText="1"/>
    </xf>
    <xf numFmtId="44" fontId="0" fillId="17" borderId="0" xfId="2" applyFont="1" applyFill="1"/>
    <xf numFmtId="0" fontId="0" fillId="17" borderId="0" xfId="0" applyFill="1"/>
    <xf numFmtId="44" fontId="16" fillId="17" borderId="0" xfId="0" applyNumberFormat="1" applyFont="1" applyFill="1"/>
    <xf numFmtId="0" fontId="16" fillId="0" borderId="0" xfId="0" applyFont="1" applyAlignment="1">
      <alignment horizontal="right"/>
    </xf>
    <xf numFmtId="0" fontId="0" fillId="10" borderId="0" xfId="0" applyFill="1"/>
    <xf numFmtId="0" fontId="16" fillId="10" borderId="0" xfId="0" applyFont="1" applyFill="1"/>
    <xf numFmtId="44" fontId="16" fillId="10" borderId="0" xfId="0" applyNumberFormat="1" applyFont="1" applyFill="1"/>
    <xf numFmtId="173" fontId="0" fillId="0" borderId="0" xfId="0" applyNumberFormat="1"/>
    <xf numFmtId="44" fontId="0" fillId="0" borderId="0" xfId="2" applyFont="1" applyFill="1" applyAlignment="1">
      <alignment horizontal="center" vertical="center" wrapText="1"/>
    </xf>
    <xf numFmtId="44" fontId="0" fillId="3" borderId="0" xfId="0" applyNumberFormat="1" applyFill="1"/>
    <xf numFmtId="44" fontId="0" fillId="3" borderId="0" xfId="2" applyFont="1" applyFill="1" applyAlignment="1">
      <alignment wrapText="1"/>
    </xf>
    <xf numFmtId="0" fontId="17" fillId="0" borderId="3" xfId="0" applyFont="1" applyBorder="1" applyAlignment="1">
      <alignment horizontal="left" vertical="center"/>
    </xf>
    <xf numFmtId="0" fontId="8" fillId="0" borderId="1" xfId="1" applyBorder="1" applyAlignment="1">
      <alignment horizontal="left" vertical="center"/>
    </xf>
    <xf numFmtId="0" fontId="0" fillId="0" borderId="0" xfId="0" applyAlignment="1"/>
    <xf numFmtId="9" fontId="0" fillId="0" borderId="3" xfId="0" applyNumberForma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11" borderId="1" xfId="0" applyFill="1" applyBorder="1" applyAlignment="1">
      <alignment horizontal="center" vertical="center"/>
    </xf>
    <xf numFmtId="0" fontId="0" fillId="11" borderId="3" xfId="0" applyFill="1" applyBorder="1" applyAlignment="1">
      <alignment horizontal="right" vertical="center"/>
    </xf>
    <xf numFmtId="164" fontId="0" fillId="11" borderId="1" xfId="0" applyNumberFormat="1" applyFill="1" applyBorder="1" applyAlignment="1">
      <alignment horizontal="center" vertical="center"/>
    </xf>
    <xf numFmtId="164" fontId="0" fillId="9" borderId="1" xfId="0" applyNumberFormat="1" applyFill="1" applyBorder="1" applyAlignment="1">
      <alignment horizontal="center" vertical="center"/>
    </xf>
    <xf numFmtId="10" fontId="0" fillId="12" borderId="1" xfId="0" applyNumberFormat="1" applyFill="1" applyBorder="1" applyAlignment="1">
      <alignment horizontal="center" vertical="center"/>
    </xf>
    <xf numFmtId="8" fontId="0" fillId="11" borderId="1" xfId="0" applyNumberFormat="1" applyFill="1" applyBorder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8" fontId="0" fillId="0" borderId="0" xfId="0" applyNumberFormat="1" applyAlignment="1">
      <alignment vertical="center"/>
    </xf>
    <xf numFmtId="0" fontId="4" fillId="3" borderId="6" xfId="0" applyFont="1" applyFill="1" applyBorder="1" applyAlignment="1">
      <alignment horizontal="right" vertical="center"/>
    </xf>
    <xf numFmtId="8" fontId="5" fillId="3" borderId="6" xfId="0" applyNumberFormat="1" applyFont="1" applyFill="1" applyBorder="1" applyAlignment="1">
      <alignment horizontal="center" vertical="center"/>
    </xf>
    <xf numFmtId="8" fontId="5" fillId="3" borderId="5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/>
    <xf numFmtId="10" fontId="0" fillId="12" borderId="3" xfId="0" applyNumberFormat="1" applyFill="1" applyBorder="1" applyAlignment="1">
      <alignment horizontal="center" vertical="center"/>
    </xf>
    <xf numFmtId="0" fontId="8" fillId="0" borderId="1" xfId="1" applyFill="1" applyBorder="1" applyAlignment="1">
      <alignment horizontal="left" vertical="top"/>
    </xf>
    <xf numFmtId="0" fontId="0" fillId="19" borderId="0" xfId="0" applyFill="1" applyAlignment="1">
      <alignment wrapText="1"/>
    </xf>
    <xf numFmtId="16" fontId="0" fillId="0" borderId="0" xfId="0" applyNumberFormat="1" applyAlignment="1">
      <alignment wrapText="1"/>
    </xf>
    <xf numFmtId="44" fontId="0" fillId="0" borderId="0" xfId="0" applyNumberFormat="1" applyAlignment="1">
      <alignment horizontal="center" vertical="center" wrapText="1"/>
    </xf>
    <xf numFmtId="8" fontId="26" fillId="0" borderId="0" xfId="0" applyNumberFormat="1" applyFont="1"/>
    <xf numFmtId="164" fontId="0" fillId="0" borderId="0" xfId="0" applyNumberFormat="1" applyAlignment="1">
      <alignment wrapText="1"/>
    </xf>
    <xf numFmtId="0" fontId="0" fillId="0" borderId="0" xfId="0" applyFill="1" applyAlignment="1">
      <alignment wrapText="1"/>
    </xf>
    <xf numFmtId="8" fontId="0" fillId="0" borderId="0" xfId="0" applyNumberFormat="1" applyFill="1" applyAlignment="1">
      <alignment wrapText="1"/>
    </xf>
    <xf numFmtId="0" fontId="8" fillId="0" borderId="5" xfId="1" applyBorder="1" applyAlignment="1">
      <alignment horizontal="center" vertical="center" wrapText="1"/>
    </xf>
    <xf numFmtId="0" fontId="8" fillId="0" borderId="11" xfId="1" applyBorder="1" applyAlignment="1">
      <alignment horizontal="center" vertical="center" wrapText="1"/>
    </xf>
    <xf numFmtId="0" fontId="16" fillId="0" borderId="0" xfId="0" applyFont="1" applyAlignment="1">
      <alignment horizontal="right" wrapText="1"/>
    </xf>
    <xf numFmtId="9" fontId="0" fillId="0" borderId="11" xfId="0" applyNumberFormat="1" applyBorder="1" applyAlignment="1"/>
    <xf numFmtId="9" fontId="0" fillId="0" borderId="5" xfId="0" applyNumberFormat="1" applyBorder="1" applyAlignment="1">
      <alignment vertical="center"/>
    </xf>
    <xf numFmtId="0" fontId="1" fillId="5" borderId="0" xfId="0" applyFont="1" applyFill="1" applyBorder="1" applyAlignment="1">
      <alignment horizontal="center" vertical="center" wrapText="1"/>
    </xf>
    <xf numFmtId="8" fontId="5" fillId="3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wrapText="1"/>
    </xf>
    <xf numFmtId="8" fontId="0" fillId="0" borderId="0" xfId="0" applyNumberFormat="1" applyBorder="1" applyAlignment="1">
      <alignment horizontal="center" vertical="center"/>
    </xf>
    <xf numFmtId="8" fontId="5" fillId="3" borderId="0" xfId="0" applyNumberFormat="1" applyFont="1" applyFill="1" applyBorder="1" applyAlignment="1">
      <alignment horizontal="center" vertical="center"/>
    </xf>
    <xf numFmtId="0" fontId="0" fillId="2" borderId="0" xfId="0" applyFill="1" applyBorder="1" applyAlignment="1"/>
    <xf numFmtId="0" fontId="10" fillId="8" borderId="0" xfId="0" applyFont="1" applyFill="1" applyBorder="1" applyAlignment="1">
      <alignment horizontal="center" vertical="center"/>
    </xf>
    <xf numFmtId="10" fontId="5" fillId="0" borderId="0" xfId="3" applyNumberFormat="1" applyFont="1" applyFill="1" applyBorder="1" applyAlignment="1">
      <alignment horizontal="center" vertical="center" wrapText="1"/>
    </xf>
    <xf numFmtId="8" fontId="4" fillId="0" borderId="0" xfId="0" applyNumberFormat="1" applyFont="1" applyFill="1" applyBorder="1" applyAlignment="1">
      <alignment horizontal="center" vertical="center" wrapText="1"/>
    </xf>
    <xf numFmtId="8" fontId="15" fillId="0" borderId="0" xfId="0" applyNumberFormat="1" applyFont="1" applyFill="1" applyBorder="1" applyAlignment="1">
      <alignment horizontal="center" vertical="center" wrapText="1"/>
    </xf>
    <xf numFmtId="10" fontId="4" fillId="0" borderId="0" xfId="3" applyNumberFormat="1" applyFont="1" applyFill="1" applyBorder="1" applyAlignment="1">
      <alignment horizontal="center" vertical="center" wrapText="1"/>
    </xf>
    <xf numFmtId="10" fontId="1" fillId="5" borderId="0" xfId="0" applyNumberFormat="1" applyFont="1" applyFill="1" applyBorder="1" applyAlignment="1">
      <alignment horizontal="center" vertical="center" wrapText="1"/>
    </xf>
    <xf numFmtId="10" fontId="5" fillId="3" borderId="0" xfId="0" applyNumberFormat="1" applyFont="1" applyFill="1" applyBorder="1" applyAlignment="1">
      <alignment horizontal="center" vertical="center" wrapText="1"/>
    </xf>
    <xf numFmtId="10" fontId="0" fillId="2" borderId="0" xfId="0" applyNumberFormat="1" applyFill="1" applyBorder="1" applyAlignment="1">
      <alignment wrapText="1"/>
    </xf>
    <xf numFmtId="10" fontId="10" fillId="8" borderId="0" xfId="0" applyNumberFormat="1" applyFont="1" applyFill="1" applyBorder="1" applyAlignment="1">
      <alignment horizontal="center" vertical="center" wrapText="1"/>
    </xf>
    <xf numFmtId="10" fontId="5" fillId="0" borderId="0" xfId="0" applyNumberFormat="1" applyFont="1" applyAlignment="1">
      <alignment horizontal="center" vertical="center" wrapText="1"/>
    </xf>
    <xf numFmtId="10" fontId="0" fillId="0" borderId="0" xfId="0" applyNumberFormat="1" applyAlignment="1">
      <alignment horizontal="center" vertical="center" wrapText="1"/>
    </xf>
    <xf numFmtId="10" fontId="0" fillId="0" borderId="0" xfId="0" applyNumberFormat="1" applyAlignment="1">
      <alignment vertical="center" wrapText="1"/>
    </xf>
    <xf numFmtId="10" fontId="5" fillId="3" borderId="0" xfId="0" applyNumberFormat="1" applyFont="1" applyFill="1" applyBorder="1" applyAlignment="1">
      <alignment horizontal="center" vertical="center"/>
    </xf>
    <xf numFmtId="10" fontId="0" fillId="2" borderId="0" xfId="0" applyNumberFormat="1" applyFill="1" applyBorder="1" applyAlignment="1"/>
    <xf numFmtId="10" fontId="10" fillId="8" borderId="0" xfId="0" applyNumberFormat="1" applyFont="1" applyFill="1" applyBorder="1" applyAlignment="1">
      <alignment horizontal="center" vertical="center"/>
    </xf>
    <xf numFmtId="10" fontId="0" fillId="0" borderId="0" xfId="2" applyNumberFormat="1" applyFont="1" applyFill="1" applyAlignment="1">
      <alignment horizontal="center" vertical="center" wrapText="1"/>
    </xf>
    <xf numFmtId="10" fontId="4" fillId="0" borderId="0" xfId="0" applyNumberFormat="1" applyFont="1" applyFill="1" applyBorder="1" applyAlignment="1">
      <alignment horizontal="center" vertical="center" wrapText="1"/>
    </xf>
    <xf numFmtId="10" fontId="15" fillId="0" borderId="0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8" fontId="0" fillId="0" borderId="0" xfId="0" applyNumberFormat="1" applyFill="1" applyAlignment="1">
      <alignment vertical="center" wrapText="1"/>
    </xf>
    <xf numFmtId="0" fontId="8" fillId="0" borderId="2" xfId="1" applyBorder="1" applyAlignment="1">
      <alignment horizontal="center" vertical="center" wrapText="1"/>
    </xf>
    <xf numFmtId="0" fontId="0" fillId="11" borderId="9" xfId="0" applyFill="1" applyBorder="1" applyAlignment="1">
      <alignment horizontal="center" vertical="center" wrapText="1"/>
    </xf>
    <xf numFmtId="8" fontId="0" fillId="0" borderId="11" xfId="0" applyNumberFormat="1" applyBorder="1" applyAlignment="1">
      <alignment horizontal="center" vertical="center" wrapText="1"/>
    </xf>
    <xf numFmtId="10" fontId="0" fillId="0" borderId="11" xfId="0" applyNumberFormat="1" applyBorder="1" applyAlignment="1">
      <alignment wrapText="1"/>
    </xf>
    <xf numFmtId="8" fontId="0" fillId="0" borderId="2" xfId="0" applyNumberFormat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8" fontId="0" fillId="9" borderId="11" xfId="0" applyNumberFormat="1" applyFill="1" applyBorder="1" applyAlignment="1">
      <alignment horizontal="center" vertical="center" wrapText="1"/>
    </xf>
    <xf numFmtId="164" fontId="0" fillId="11" borderId="11" xfId="0" applyNumberFormat="1" applyFill="1" applyBorder="1" applyAlignment="1">
      <alignment horizontal="center" vertical="center" wrapText="1"/>
    </xf>
    <xf numFmtId="164" fontId="0" fillId="9" borderId="11" xfId="0" applyNumberFormat="1" applyFill="1" applyBorder="1" applyAlignment="1">
      <alignment horizontal="center" vertical="center" wrapText="1"/>
    </xf>
    <xf numFmtId="10" fontId="0" fillId="12" borderId="11" xfId="0" applyNumberFormat="1" applyFill="1" applyBorder="1" applyAlignment="1">
      <alignment horizontal="center" vertical="center" wrapText="1"/>
    </xf>
    <xf numFmtId="0" fontId="0" fillId="0" borderId="11" xfId="0" applyBorder="1" applyAlignment="1">
      <alignment wrapText="1"/>
    </xf>
    <xf numFmtId="0" fontId="8" fillId="0" borderId="5" xfId="1" applyBorder="1" applyAlignment="1">
      <alignment horizontal="left" vertical="center"/>
    </xf>
    <xf numFmtId="166" fontId="0" fillId="0" borderId="5" xfId="0" applyNumberFormat="1" applyBorder="1" applyAlignment="1">
      <alignment horizontal="left" vertical="center" wrapText="1"/>
    </xf>
    <xf numFmtId="10" fontId="0" fillId="12" borderId="5" xfId="0" applyNumberFormat="1" applyFill="1" applyBorder="1" applyAlignment="1">
      <alignment horizontal="center" vertical="center" wrapText="1"/>
    </xf>
    <xf numFmtId="8" fontId="0" fillId="0" borderId="5" xfId="0" applyNumberFormat="1" applyBorder="1" applyAlignment="1">
      <alignment horizontal="center" vertical="center" wrapText="1"/>
    </xf>
    <xf numFmtId="8" fontId="5" fillId="0" borderId="0" xfId="0" applyNumberFormat="1" applyFont="1" applyFill="1" applyBorder="1" applyAlignment="1">
      <alignment horizontal="center" vertical="center" wrapText="1"/>
    </xf>
    <xf numFmtId="10" fontId="5" fillId="0" borderId="0" xfId="0" applyNumberFormat="1" applyFont="1" applyFill="1" applyBorder="1" applyAlignment="1">
      <alignment horizontal="center" vertical="center" wrapText="1"/>
    </xf>
    <xf numFmtId="8" fontId="0" fillId="0" borderId="6" xfId="0" applyNumberFormat="1" applyBorder="1" applyAlignment="1">
      <alignment horizontal="center" vertical="center" wrapText="1"/>
    </xf>
    <xf numFmtId="8" fontId="0" fillId="0" borderId="11" xfId="0" applyNumberFormat="1" applyFill="1" applyBorder="1" applyAlignment="1">
      <alignment horizontal="center" vertical="center" wrapText="1"/>
    </xf>
    <xf numFmtId="8" fontId="0" fillId="0" borderId="13" xfId="0" applyNumberFormat="1" applyBorder="1" applyAlignment="1">
      <alignment horizontal="center" vertical="center" wrapText="1"/>
    </xf>
    <xf numFmtId="10" fontId="0" fillId="0" borderId="14" xfId="0" applyNumberFormat="1" applyBorder="1" applyAlignment="1">
      <alignment wrapText="1"/>
    </xf>
    <xf numFmtId="0" fontId="4" fillId="3" borderId="15" xfId="0" applyFont="1" applyFill="1" applyBorder="1" applyAlignment="1">
      <alignment horizontal="right" vertical="center" wrapText="1"/>
    </xf>
    <xf numFmtId="8" fontId="5" fillId="3" borderId="15" xfId="0" applyNumberFormat="1" applyFont="1" applyFill="1" applyBorder="1" applyAlignment="1">
      <alignment horizontal="center" vertical="center" wrapText="1"/>
    </xf>
    <xf numFmtId="8" fontId="0" fillId="11" borderId="6" xfId="0" applyNumberFormat="1" applyFill="1" applyBorder="1" applyAlignment="1">
      <alignment horizontal="center" vertical="top" wrapText="1"/>
    </xf>
    <xf numFmtId="8" fontId="0" fillId="0" borderId="8" xfId="0" applyNumberFormat="1" applyBorder="1" applyAlignment="1">
      <alignment horizontal="center" vertical="center" wrapText="1"/>
    </xf>
    <xf numFmtId="8" fontId="0" fillId="0" borderId="14" xfId="0" applyNumberForma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10" fontId="4" fillId="0" borderId="11" xfId="0" applyNumberFormat="1" applyFont="1" applyBorder="1" applyAlignment="1">
      <alignment horizontal="center" vertical="center" wrapText="1"/>
    </xf>
    <xf numFmtId="164" fontId="10" fillId="8" borderId="0" xfId="0" applyNumberFormat="1" applyFont="1" applyFill="1" applyBorder="1" applyAlignment="1">
      <alignment horizontal="center" vertical="center" wrapText="1"/>
    </xf>
    <xf numFmtId="164" fontId="4" fillId="0" borderId="11" xfId="0" applyNumberFormat="1" applyFont="1" applyBorder="1" applyAlignment="1">
      <alignment horizontal="center" vertical="center" wrapText="1"/>
    </xf>
    <xf numFmtId="164" fontId="5" fillId="0" borderId="0" xfId="0" applyNumberFormat="1" applyFont="1" applyFill="1" applyBorder="1" applyAlignment="1">
      <alignment horizontal="center" vertical="center" wrapText="1"/>
    </xf>
    <xf numFmtId="164" fontId="0" fillId="0" borderId="14" xfId="0" applyNumberFormat="1" applyFill="1" applyBorder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 wrapText="1"/>
    </xf>
    <xf numFmtId="164" fontId="0" fillId="0" borderId="0" xfId="0" applyNumberFormat="1" applyAlignment="1">
      <alignment vertical="center" wrapText="1"/>
    </xf>
    <xf numFmtId="164" fontId="0" fillId="0" borderId="0" xfId="0" applyNumberFormat="1" applyBorder="1" applyAlignment="1">
      <alignment horizontal="center" vertical="center"/>
    </xf>
    <xf numFmtId="164" fontId="5" fillId="3" borderId="0" xfId="0" applyNumberFormat="1" applyFont="1" applyFill="1" applyBorder="1" applyAlignment="1">
      <alignment horizontal="center" vertical="center"/>
    </xf>
    <xf numFmtId="164" fontId="0" fillId="2" borderId="0" xfId="0" applyNumberFormat="1" applyFill="1" applyBorder="1" applyAlignment="1"/>
    <xf numFmtId="164" fontId="10" fillId="8" borderId="0" xfId="0" applyNumberFormat="1" applyFont="1" applyFill="1" applyBorder="1" applyAlignment="1">
      <alignment horizontal="center" vertical="center"/>
    </xf>
    <xf numFmtId="164" fontId="0" fillId="2" borderId="0" xfId="0" applyNumberFormat="1" applyFill="1" applyBorder="1" applyAlignment="1">
      <alignment wrapText="1"/>
    </xf>
    <xf numFmtId="164" fontId="1" fillId="5" borderId="0" xfId="0" applyNumberFormat="1" applyFont="1" applyFill="1" applyBorder="1" applyAlignment="1">
      <alignment horizontal="center" vertical="center" wrapText="1"/>
    </xf>
    <xf numFmtId="164" fontId="0" fillId="0" borderId="11" xfId="0" applyNumberFormat="1" applyBorder="1" applyAlignment="1">
      <alignment horizontal="center" vertical="center" wrapText="1"/>
    </xf>
    <xf numFmtId="164" fontId="5" fillId="3" borderId="0" xfId="0" applyNumberFormat="1" applyFont="1" applyFill="1" applyBorder="1" applyAlignment="1">
      <alignment horizontal="center" vertical="center" wrapText="1"/>
    </xf>
    <xf numFmtId="164" fontId="0" fillId="0" borderId="0" xfId="2" applyNumberFormat="1" applyFont="1" applyFill="1" applyAlignment="1">
      <alignment horizontal="center" vertical="center" wrapText="1"/>
    </xf>
    <xf numFmtId="164" fontId="4" fillId="0" borderId="0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>
      <alignment horizontal="center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164" fontId="4" fillId="0" borderId="0" xfId="3" applyNumberFormat="1" applyFont="1" applyFill="1" applyBorder="1" applyAlignment="1">
      <alignment horizontal="center" vertical="center" wrapText="1"/>
    </xf>
    <xf numFmtId="10" fontId="13" fillId="0" borderId="0" xfId="0" applyNumberFormat="1" applyFont="1" applyFill="1" applyBorder="1" applyAlignment="1">
      <alignment horizontal="center" vertical="center" wrapText="1"/>
    </xf>
    <xf numFmtId="44" fontId="13" fillId="0" borderId="0" xfId="2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167" fontId="13" fillId="4" borderId="11" xfId="0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right" vertical="center" wrapText="1"/>
    </xf>
    <xf numFmtId="167" fontId="13" fillId="3" borderId="5" xfId="0" applyNumberFormat="1" applyFont="1" applyFill="1" applyBorder="1" applyAlignment="1">
      <alignment horizontal="center" vertical="center" wrapText="1"/>
    </xf>
    <xf numFmtId="8" fontId="4" fillId="0" borderId="0" xfId="0" applyNumberFormat="1" applyFont="1" applyBorder="1" applyAlignment="1">
      <alignment horizontal="center" vertical="center" wrapText="1"/>
    </xf>
    <xf numFmtId="166" fontId="0" fillId="0" borderId="11" xfId="0" applyNumberFormat="1" applyBorder="1" applyAlignment="1">
      <alignment horizontal="left" vertical="top" wrapText="1"/>
    </xf>
    <xf numFmtId="0" fontId="8" fillId="0" borderId="11" xfId="1" applyBorder="1" applyAlignment="1">
      <alignment horizontal="center" vertical="top" wrapText="1"/>
    </xf>
    <xf numFmtId="0" fontId="0" fillId="11" borderId="11" xfId="0" applyFill="1" applyBorder="1" applyAlignment="1">
      <alignment horizontal="center" vertical="top" wrapText="1"/>
    </xf>
    <xf numFmtId="0" fontId="0" fillId="11" borderId="11" xfId="0" applyFill="1" applyBorder="1" applyAlignment="1">
      <alignment horizontal="right" vertical="top" wrapText="1"/>
    </xf>
    <xf numFmtId="8" fontId="0" fillId="11" borderId="3" xfId="0" applyNumberFormat="1" applyFill="1" applyBorder="1" applyAlignment="1">
      <alignment horizontal="center" vertical="top" wrapText="1"/>
    </xf>
    <xf numFmtId="0" fontId="8" fillId="0" borderId="15" xfId="1" applyBorder="1" applyAlignment="1">
      <alignment horizontal="left" vertical="top"/>
    </xf>
    <xf numFmtId="166" fontId="0" fillId="0" borderId="10" xfId="0" applyNumberFormat="1" applyBorder="1" applyAlignment="1">
      <alignment horizontal="left" vertical="top" wrapText="1"/>
    </xf>
    <xf numFmtId="0" fontId="8" fillId="0" borderId="15" xfId="1" applyBorder="1" applyAlignment="1">
      <alignment horizontal="center" vertical="top" wrapText="1"/>
    </xf>
    <xf numFmtId="0" fontId="0" fillId="0" borderId="15" xfId="0" applyBorder="1" applyAlignment="1">
      <alignment vertical="top" wrapText="1"/>
    </xf>
    <xf numFmtId="0" fontId="0" fillId="11" borderId="15" xfId="0" applyFill="1" applyBorder="1" applyAlignment="1">
      <alignment horizontal="center" vertical="top" wrapText="1"/>
    </xf>
    <xf numFmtId="8" fontId="0" fillId="9" borderId="15" xfId="0" applyNumberFormat="1" applyFill="1" applyBorder="1" applyAlignment="1">
      <alignment horizontal="center" vertical="top" wrapText="1"/>
    </xf>
    <xf numFmtId="0" fontId="0" fillId="11" borderId="15" xfId="0" applyFill="1" applyBorder="1" applyAlignment="1">
      <alignment horizontal="right" vertical="top" wrapText="1"/>
    </xf>
    <xf numFmtId="164" fontId="0" fillId="11" borderId="15" xfId="0" applyNumberFormat="1" applyFill="1" applyBorder="1" applyAlignment="1">
      <alignment horizontal="center" vertical="center" wrapText="1"/>
    </xf>
    <xf numFmtId="164" fontId="0" fillId="9" borderId="15" xfId="0" applyNumberFormat="1" applyFill="1" applyBorder="1" applyAlignment="1">
      <alignment horizontal="center" vertical="center" wrapText="1"/>
    </xf>
    <xf numFmtId="10" fontId="0" fillId="12" borderId="15" xfId="0" applyNumberFormat="1" applyFill="1" applyBorder="1" applyAlignment="1">
      <alignment horizontal="center" vertical="top" wrapText="1"/>
    </xf>
    <xf numFmtId="10" fontId="0" fillId="12" borderId="15" xfId="0" applyNumberFormat="1" applyFill="1" applyBorder="1" applyAlignment="1">
      <alignment horizontal="center" vertical="center" wrapText="1"/>
    </xf>
    <xf numFmtId="0" fontId="8" fillId="0" borderId="16" xfId="1" applyBorder="1" applyAlignment="1">
      <alignment horizontal="left" vertical="top" wrapText="1"/>
    </xf>
    <xf numFmtId="0" fontId="0" fillId="11" borderId="16" xfId="0" applyFill="1" applyBorder="1" applyAlignment="1">
      <alignment horizontal="center" vertical="top" wrapText="1"/>
    </xf>
    <xf numFmtId="8" fontId="0" fillId="9" borderId="3" xfId="0" applyNumberFormat="1" applyFill="1" applyBorder="1" applyAlignment="1">
      <alignment horizontal="center" vertical="center" wrapText="1"/>
    </xf>
    <xf numFmtId="164" fontId="4" fillId="0" borderId="16" xfId="0" applyNumberFormat="1" applyFont="1" applyBorder="1" applyAlignment="1">
      <alignment horizontal="center" vertical="center" wrapText="1"/>
    </xf>
    <xf numFmtId="172" fontId="0" fillId="9" borderId="1" xfId="3" applyNumberFormat="1" applyFont="1" applyFill="1" applyBorder="1" applyAlignment="1">
      <alignment horizontal="left"/>
    </xf>
    <xf numFmtId="172" fontId="0" fillId="15" borderId="1" xfId="3" applyNumberFormat="1" applyFont="1" applyFill="1" applyBorder="1" applyAlignment="1">
      <alignment horizontal="left"/>
    </xf>
    <xf numFmtId="0" fontId="0" fillId="0" borderId="11" xfId="0" applyBorder="1" applyAlignment="1">
      <alignment vertical="center" wrapText="1"/>
    </xf>
    <xf numFmtId="171" fontId="0" fillId="0" borderId="11" xfId="0" applyNumberFormat="1" applyBorder="1" applyAlignment="1">
      <alignment vertical="center" wrapText="1"/>
    </xf>
    <xf numFmtId="10" fontId="0" fillId="0" borderId="11" xfId="0" applyNumberFormat="1" applyBorder="1" applyAlignment="1">
      <alignment horizontal="center" vertical="center" wrapText="1"/>
    </xf>
    <xf numFmtId="164" fontId="0" fillId="0" borderId="17" xfId="0" applyNumberFormat="1" applyBorder="1" applyAlignment="1">
      <alignment wrapText="1"/>
    </xf>
    <xf numFmtId="10" fontId="0" fillId="0" borderId="17" xfId="0" applyNumberFormat="1" applyBorder="1" applyAlignment="1">
      <alignment wrapText="1"/>
    </xf>
    <xf numFmtId="8" fontId="0" fillId="0" borderId="11" xfId="0" applyNumberFormat="1" applyBorder="1" applyAlignment="1">
      <alignment vertical="center" wrapText="1"/>
    </xf>
    <xf numFmtId="44" fontId="16" fillId="9" borderId="11" xfId="0" applyNumberFormat="1" applyFont="1" applyFill="1" applyBorder="1" applyAlignment="1">
      <alignment wrapText="1"/>
    </xf>
    <xf numFmtId="8" fontId="0" fillId="0" borderId="7" xfId="0" applyNumberFormat="1" applyBorder="1" applyAlignment="1">
      <alignment wrapText="1"/>
    </xf>
    <xf numFmtId="0" fontId="0" fillId="0" borderId="19" xfId="0" applyBorder="1" applyAlignment="1">
      <alignment wrapText="1"/>
    </xf>
    <xf numFmtId="0" fontId="0" fillId="16" borderId="6" xfId="0" applyFill="1" applyBorder="1" applyAlignment="1">
      <alignment wrapText="1"/>
    </xf>
    <xf numFmtId="10" fontId="16" fillId="0" borderId="11" xfId="0" applyNumberFormat="1" applyFont="1" applyBorder="1" applyAlignment="1">
      <alignment horizontal="center" vertical="center" wrapText="1"/>
    </xf>
    <xf numFmtId="171" fontId="16" fillId="15" borderId="11" xfId="0" applyNumberFormat="1" applyFont="1" applyFill="1" applyBorder="1" applyAlignment="1">
      <alignment horizontal="left" wrapText="1"/>
    </xf>
    <xf numFmtId="0" fontId="0" fillId="15" borderId="2" xfId="0" applyFill="1" applyBorder="1" applyAlignment="1">
      <alignment wrapText="1"/>
    </xf>
    <xf numFmtId="171" fontId="0" fillId="15" borderId="6" xfId="0" applyNumberFormat="1" applyFill="1" applyBorder="1" applyAlignment="1">
      <alignment horizontal="left"/>
    </xf>
    <xf numFmtId="10" fontId="0" fillId="15" borderId="1" xfId="3" applyNumberFormat="1" applyFont="1" applyFill="1" applyBorder="1" applyAlignment="1">
      <alignment horizontal="left"/>
    </xf>
    <xf numFmtId="4" fontId="0" fillId="0" borderId="0" xfId="0" applyNumberFormat="1" applyAlignment="1">
      <alignment wrapText="1"/>
    </xf>
    <xf numFmtId="3" fontId="0" fillId="0" borderId="0" xfId="0" applyNumberFormat="1" applyAlignment="1">
      <alignment wrapText="1"/>
    </xf>
    <xf numFmtId="0" fontId="0" fillId="15" borderId="0" xfId="0" applyFill="1" applyAlignment="1">
      <alignment wrapText="1"/>
    </xf>
    <xf numFmtId="0" fontId="0" fillId="0" borderId="0" xfId="0" applyAlignment="1">
      <alignment horizontal="right" wrapText="1"/>
    </xf>
    <xf numFmtId="0" fontId="2" fillId="0" borderId="3" xfId="0" applyFont="1" applyBorder="1" applyAlignment="1">
      <alignment horizontal="center" vertical="center" wrapText="1"/>
    </xf>
    <xf numFmtId="0" fontId="10" fillId="8" borderId="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69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169" fontId="0" fillId="0" borderId="0" xfId="0" applyNumberFormat="1" applyAlignment="1">
      <alignment horizontal="center" vertical="center" wrapText="1"/>
    </xf>
    <xf numFmtId="10" fontId="4" fillId="3" borderId="2" xfId="3" applyNumberFormat="1" applyFont="1" applyFill="1" applyBorder="1" applyAlignment="1">
      <alignment horizontal="center" vertical="center" wrapText="1"/>
    </xf>
    <xf numFmtId="10" fontId="4" fillId="3" borderId="3" xfId="3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right" wrapText="1"/>
    </xf>
    <xf numFmtId="0" fontId="0" fillId="0" borderId="10" xfId="0" applyBorder="1" applyAlignment="1">
      <alignment horizontal="right" wrapText="1"/>
    </xf>
    <xf numFmtId="0" fontId="7" fillId="15" borderId="0" xfId="0" applyFont="1" applyFill="1" applyAlignment="1">
      <alignment horizontal="center" wrapText="1"/>
    </xf>
    <xf numFmtId="0" fontId="10" fillId="8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8" fontId="4" fillId="0" borderId="2" xfId="0" applyNumberFormat="1" applyFont="1" applyBorder="1" applyAlignment="1">
      <alignment horizontal="center" vertical="center" wrapText="1"/>
    </xf>
    <xf numFmtId="8" fontId="4" fillId="0" borderId="3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13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10" fontId="5" fillId="0" borderId="2" xfId="3" applyNumberFormat="1" applyFont="1" applyFill="1" applyBorder="1" applyAlignment="1">
      <alignment horizontal="center" vertical="center" wrapText="1"/>
    </xf>
    <xf numFmtId="10" fontId="5" fillId="0" borderId="3" xfId="3" applyNumberFormat="1" applyFont="1" applyFill="1" applyBorder="1" applyAlignment="1">
      <alignment horizontal="center" vertical="center" wrapText="1"/>
    </xf>
    <xf numFmtId="8" fontId="15" fillId="3" borderId="2" xfId="0" applyNumberFormat="1" applyFont="1" applyFill="1" applyBorder="1" applyAlignment="1">
      <alignment horizontal="center" vertical="center" wrapText="1"/>
    </xf>
    <xf numFmtId="8" fontId="15" fillId="3" borderId="3" xfId="0" applyNumberFormat="1" applyFont="1" applyFill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2" fontId="4" fillId="0" borderId="13" xfId="3" applyNumberFormat="1" applyFont="1" applyBorder="1" applyAlignment="1">
      <alignment horizontal="center" vertical="center" wrapText="1"/>
    </xf>
    <xf numFmtId="2" fontId="4" fillId="0" borderId="9" xfId="3" applyNumberFormat="1" applyFont="1" applyBorder="1" applyAlignment="1">
      <alignment horizontal="center" vertical="center" wrapText="1"/>
    </xf>
    <xf numFmtId="8" fontId="4" fillId="3" borderId="1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0" fontId="27" fillId="8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 wrapText="1"/>
    </xf>
    <xf numFmtId="44" fontId="4" fillId="14" borderId="2" xfId="0" applyNumberFormat="1" applyFont="1" applyFill="1" applyBorder="1" applyAlignment="1">
      <alignment horizontal="center" vertical="center" wrapText="1"/>
    </xf>
    <xf numFmtId="8" fontId="4" fillId="14" borderId="3" xfId="0" applyNumberFormat="1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0" fillId="15" borderId="2" xfId="0" applyFill="1" applyBorder="1" applyAlignment="1">
      <alignment horizontal="left"/>
    </xf>
    <xf numFmtId="0" fontId="0" fillId="15" borderId="3" xfId="0" applyFill="1" applyBorder="1" applyAlignment="1">
      <alignment horizontal="left"/>
    </xf>
    <xf numFmtId="0" fontId="10" fillId="8" borderId="0" xfId="0" applyFont="1" applyFill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 wrapText="1"/>
    </xf>
    <xf numFmtId="0" fontId="10" fillId="2" borderId="0" xfId="0" applyFont="1" applyFill="1" applyAlignment="1">
      <alignment horizontal="center" vertical="center" wrapText="1"/>
    </xf>
    <xf numFmtId="0" fontId="7" fillId="0" borderId="1" xfId="0" applyFont="1" applyBorder="1" applyAlignment="1">
      <alignment horizontal="right" wrapText="1"/>
    </xf>
  </cellXfs>
  <cellStyles count="4">
    <cellStyle name="Currency" xfId="2" builtinId="4"/>
    <cellStyle name="Hyperlink" xfId="1" builtinId="8"/>
    <cellStyle name="Normal" xfId="0" builtinId="0"/>
    <cellStyle name="Percent" xfId="3" builtinId="5"/>
  </cellStyles>
  <dxfs count="1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99"/>
      <color rgb="FFFBF1F0"/>
      <color rgb="FFF99D9D"/>
      <color rgb="FFFF8E85"/>
      <color rgb="FFE6AF00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microsoft.com/office/2017/06/relationships/rdSupportingPropertyBag" Target="richData/rdsupportingpropertybag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microsoft.com/office/2017/06/relationships/rdSupportingPropertyBagStructure" Target="richData/rdsupportingpropertybagstructur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ichStyles" Target="richData/richStyles.xml"/><Relationship Id="rId5" Type="http://schemas.openxmlformats.org/officeDocument/2006/relationships/theme" Target="theme/theme1.xml"/><Relationship Id="rId15" Type="http://schemas.openxmlformats.org/officeDocument/2006/relationships/calcChain" Target="calcChain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Portafolio!$D$25</c:f>
              <c:strCache>
                <c:ptCount val="1"/>
                <c:pt idx="0">
                  <c:v>Margin buffer 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Portafolio!$I$25</c:f>
              <c:numCache>
                <c:formatCode>0%</c:formatCode>
                <c:ptCount val="1"/>
                <c:pt idx="0">
                  <c:v>0.35027080978192549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C-B44C-80A3-BD7CC2F2CB2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79741376"/>
        <c:axId val="79801104"/>
      </c:barChart>
      <c:catAx>
        <c:axId val="7974137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crossAx val="79801104"/>
        <c:crosses val="autoZero"/>
        <c:auto val="1"/>
        <c:lblAlgn val="ctr"/>
        <c:lblOffset val="100"/>
        <c:noMultiLvlLbl val="0"/>
      </c:catAx>
      <c:valAx>
        <c:axId val="7980110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7974137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Portafolio!$D$25</c:f>
              <c:strCache>
                <c:ptCount val="1"/>
                <c:pt idx="0">
                  <c:v>Margin buffer %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Portafolio!$E$25</c:f>
              <c:numCache>
                <c:formatCode>0%</c:formatCode>
                <c:ptCount val="1"/>
                <c:pt idx="0">
                  <c:v>0.34112606762157854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A5-EC46-A0CC-F4EBC654B85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79741376"/>
        <c:axId val="79801104"/>
      </c:barChart>
      <c:catAx>
        <c:axId val="79741376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79801104"/>
        <c:crosses val="autoZero"/>
        <c:auto val="1"/>
        <c:lblAlgn val="ctr"/>
        <c:lblOffset val="100"/>
        <c:noMultiLvlLbl val="0"/>
      </c:catAx>
      <c:valAx>
        <c:axId val="79801104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7974137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12426</xdr:colOff>
      <xdr:row>17</xdr:row>
      <xdr:rowOff>96630</xdr:rowOff>
    </xdr:from>
    <xdr:to>
      <xdr:col>11</xdr:col>
      <xdr:colOff>607391</xdr:colOff>
      <xdr:row>23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34842C2-86B6-28DC-9145-243F4CFE02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607391</xdr:colOff>
      <xdr:row>17</xdr:row>
      <xdr:rowOff>110434</xdr:rowOff>
    </xdr:from>
    <xdr:to>
      <xdr:col>7</xdr:col>
      <xdr:colOff>332683</xdr:colOff>
      <xdr:row>23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EC95AE7-D966-1140-A3E4-55D34AB3BB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866775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5690A9-0F87-4B75-9B91-A86537E8DA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0"/>
          <a:ext cx="895350" cy="895350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DotNotation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19">
  <rv s="0">
    <v>en-US</v>
    <v>cfnzyc</v>
    <v>268435456</v>
    <v>1</v>
    <v>Powered by Refinitiv</v>
    <v>0</v>
    <v>Harvest Dvsf Hi Inc Shr ETF A (XTSE:HHIS)</v>
    <v>2</v>
    <v>3</v>
    <v>Finance</v>
    <v>4</v>
    <v>14.43</v>
    <v>9.6</v>
    <v>-9.5000000000000001E-2</v>
    <v>-8.3549999999999996E-3</v>
    <v>CAD</v>
    <v>Toronto Stock Exchange</v>
    <v>XTSE</v>
    <v>11.3</v>
    <v>ETF</v>
    <v>46140.833078703705</v>
    <v>11.18</v>
    <v>1258339696.48</v>
    <v>Harvest Dvsf Hi Inc Shr ETF A</v>
    <v>11.25</v>
    <v>11.37</v>
    <v>11.275</v>
    <v>HHIS</v>
    <v>Harvest Dvsf Hi Inc Shr ETF A (XTSE:HHIS)</v>
    <v>975849</v>
  </rv>
  <rv s="1">
    <v>0</v>
  </rv>
  <rv s="2">
    <v>en-US</v>
    <v>cdy8yc</v>
    <v>268435456</v>
    <v>1</v>
    <v>Powered by Refinitiv</v>
    <v>5</v>
    <v>GlobalX Enhd NSDAQ100CovCll (NEOE:QQCL)</v>
    <v>2</v>
    <v>6</v>
    <v>Finance</v>
    <v>7</v>
    <v>26.41</v>
    <v>20.55</v>
    <v>-0.2</v>
    <v>-7.8549999999999991E-3</v>
    <v>CAD</v>
    <v>NEO Exchange</v>
    <v>NEOE</v>
    <v>1.8600000000000002E-2</v>
    <v>25.58</v>
    <v>ETF</v>
    <v>46140.828743367965</v>
    <v>25.11</v>
    <v>301160772</v>
    <v>GlobalX Enhd NSDAQ100CovCll</v>
    <v>25.42</v>
    <v>25.46</v>
    <v>25.26</v>
    <v>QQCL</v>
    <v>GlobalX Enhd NSDAQ100CovCll (NEOE:QQCL)</v>
    <v>11300</v>
  </rv>
  <rv s="1">
    <v>2</v>
  </rv>
  <rv s="0">
    <v>en-US</v>
    <v>chemu2</v>
    <v>268435456</v>
    <v>1</v>
    <v>Powered by Refinitiv</v>
    <v>8</v>
    <v>Hamilton Enha Tech DayMAX™ ETF (NEOE:QDAY)</v>
    <v>2</v>
    <v>3</v>
    <v>Finance</v>
    <v>7</v>
    <v>29</v>
    <v>21.16</v>
    <v>-0.28000000000000003</v>
    <v>-1.0765E-2</v>
    <v>CAD</v>
    <v>NEO Exchange</v>
    <v>NEOE</v>
    <v>25.81</v>
    <v>ETF</v>
    <v>46140.833322707811</v>
    <v>25.5</v>
    <v>225382175</v>
    <v>Hamilton Enha Tech DayMAX™ ETF</v>
    <v>25.81</v>
    <v>26.01</v>
    <v>25.73</v>
    <v>QDAY</v>
    <v>Hamilton Enha Tech DayMAX™ ETF (NEOE:QDAY)</v>
    <v>28888</v>
  </rv>
  <rv s="1">
    <v>4</v>
  </rv>
  <rv s="0">
    <v>en-US</v>
    <v>chys8m</v>
    <v>268435456</v>
    <v>1</v>
    <v>Powered by Refinitiv</v>
    <v>0</v>
    <v>Evolve US Equity Ult ETF (CAD) (XTSE:BIGY)</v>
    <v>2</v>
    <v>3</v>
    <v>Finance</v>
    <v>4</v>
    <v>27.35</v>
    <v>16.989999999999998</v>
    <v>-0.18</v>
    <v>-9.2119999999999997E-3</v>
    <v>CAD</v>
    <v>Toronto Stock Exchange</v>
    <v>XTSE</v>
    <v>19.41</v>
    <v>ETF</v>
    <v>46140.831388888888</v>
    <v>19.170000000000002</v>
    <v>216444428</v>
    <v>Evolve US Equity Ult ETF (CAD)</v>
    <v>19.329999999999998</v>
    <v>19.54</v>
    <v>19.36</v>
    <v>BIGY</v>
    <v>Evolve US Equity Ult ETF (CAD) (XTSE:BIGY)</v>
    <v>142742</v>
  </rv>
  <rv s="1">
    <v>6</v>
  </rv>
  <rv s="3">
    <v>en-US</v>
    <v>cdyzz2</v>
    <v>268435456</v>
    <v>1</v>
    <v>Powered by Refinitiv</v>
    <v>9</v>
    <v>Hamilton En U.S. Cove Call ETF (NEOE:HYLD)</v>
    <v>2</v>
    <v>10</v>
    <v>Finance</v>
    <v>7</v>
    <v>15.32</v>
    <v>11.96</v>
    <v>-0.58940000000000003</v>
    <v>-0.09</v>
    <v>-6.0440000000000008E-3</v>
    <v>CAD</v>
    <v>NEO Exchange</v>
    <v>NEOE</v>
    <v>2.64E-2</v>
    <v>14.82</v>
    <v>ETF</v>
    <v>46140.83299163125</v>
    <v>14.71</v>
    <v>952501774</v>
    <v>Hamilton En U.S. Cove Call ETF</v>
    <v>14.79</v>
    <v>14.89</v>
    <v>14.8</v>
    <v>HYLD</v>
    <v>Hamilton En U.S. Cove Call ETF (NEOE:HYLD)</v>
    <v>23900</v>
  </rv>
  <rv s="1">
    <v>8</v>
  </rv>
  <rv s="4">
    <v>https://www.bing.com/financeapi/forcetrigger?t=c54ibh&amp;q=XTSE%3aHYLD.U&amp;form=skydnc</v>
    <v>Learn more on Bing</v>
  </rv>
  <rv s="5">
    <v>en-US</v>
    <v>c54ibh</v>
    <v>268435456</v>
    <v>1</v>
    <v>Powered by Refinitiv</v>
    <v>11</v>
    <v>Hamilt En U.S. Co Call ETF Usd (XTSE:HYLD.U)</v>
    <v>12</v>
    <v>13</v>
    <v>Finance</v>
    <v>4</v>
    <v>16.38</v>
    <v>12.5</v>
    <v>-0.1</v>
    <v>-6.2620000000000002E-3</v>
    <v>USD</v>
    <v>Toronto Stock Exchange</v>
    <v>XTSE</v>
    <v>2.6499999999999999E-2</v>
    <v>15.91</v>
    <v>ETF</v>
    <v>46140.823530092595</v>
    <v>10</v>
    <v>15.79</v>
    <v>78893402</v>
    <v>Hamilt En U.S. Co Call ETF Usd</v>
    <v>15.91</v>
    <v>15.97</v>
    <v>15.87</v>
    <v>HYLD.U</v>
    <v>Hamilt En U.S. Co Call ETF Usd (XTSE:HYLD.U)</v>
    <v>14949</v>
  </rv>
  <rv s="1">
    <v>11</v>
  </rv>
  <rv s="0">
    <v>en-US</v>
    <v>cibe77</v>
    <v>268435456</v>
    <v>1</v>
    <v>Powered by Refinitiv</v>
    <v>0</v>
    <v>Harvest HHIS ETF U (XTSE:HHIS.U)</v>
    <v>2</v>
    <v>14</v>
    <v>Finance</v>
    <v>4</v>
    <v>14.14</v>
    <v>9.49</v>
    <v>-0.12</v>
    <v>-1.0517E-2</v>
    <v>USD</v>
    <v>Toronto Stock Exchange</v>
    <v>XTSE</v>
    <v>11.31</v>
    <v>ETF</v>
    <v>46140.830046296294</v>
    <v>11.2</v>
    <v>25273962.91</v>
    <v>Harvest HHIS ETF U</v>
    <v>11.25</v>
    <v>11.41</v>
    <v>11.29</v>
    <v>HHIS.U</v>
    <v>Harvest HHIS ETF U (XTSE:HHIS.U)</v>
    <v>21207</v>
  </rv>
  <rv s="1">
    <v>13</v>
  </rv>
  <rv s="6">
    <v>en-US</v>
    <v>c8kfh7</v>
    <v>268435456</v>
    <v>1</v>
    <v>Powered by Refinitiv</v>
    <v>15</v>
    <v>KraneShs:KWEB Cov Cll St (ARCX:KLIP)</v>
    <v>2</v>
    <v>16</v>
    <v>Finance</v>
    <v>17</v>
    <v>33.56</v>
    <v>25.091799999999999</v>
    <v>0.42109999999999997</v>
    <v>-9.7000000000000003E-2</v>
    <v>5.063E-4</v>
    <v>-3.679E-3</v>
    <v>1.3299999999999999E-2</v>
    <v>USD</v>
    <v>NYSE Arca</v>
    <v>ARCX</v>
    <v>9.4999999999999998E-3</v>
    <v>26.335000000000001</v>
    <v>ETF</v>
    <v>46141.00000070547</v>
    <v>26.161000000000001</v>
    <v>111303119.63</v>
    <v>KraneShs:KWEB Cov Cll St</v>
    <v>26.21</v>
    <v>26.363700000000001</v>
    <v>26.2667</v>
    <v>26.28</v>
    <v>KLIP</v>
    <v>KraneShs:KWEB Cov Cll St (ARCX:KLIP)</v>
    <v>22188</v>
    <v>36549</v>
  </rv>
  <rv s="1">
    <v>15</v>
  </rv>
  <rv s="7">
    <v>en-US</v>
    <v>ccloyc</v>
    <v>268435456</v>
    <v>1</v>
    <v>Powered by Refinitiv</v>
    <v>18</v>
    <v>Roundhill I-100 0DTE CCS (BATS:QDTE)</v>
    <v>2</v>
    <v>19</v>
    <v>Finance</v>
    <v>20</v>
    <v>36.6</v>
    <v>26.745000000000001</v>
    <v>-0.25</v>
    <v>3.6900000000000001E-3</v>
    <v>-8.3169999999999997E-3</v>
    <v>0.11</v>
    <v>USD</v>
    <v>CBOE BZX Exchange</v>
    <v>BATS</v>
    <v>9.7000000000000003E-3</v>
    <v>29.893599999999999</v>
    <v>ETF</v>
    <v>46140.99501570547</v>
    <v>29.63</v>
    <v>798929269.94000006</v>
    <v>Roundhill I-100 0DTE CCS</v>
    <v>29.84</v>
    <v>30.06</v>
    <v>29.81</v>
    <v>29.92</v>
    <v>QDTE</v>
    <v>Roundhill I-100 0DTE CCS (BATS:QDTE)</v>
    <v>364260</v>
    <v>678565</v>
  </rv>
  <rv s="1">
    <v>17</v>
  </rv>
</rvData>
</file>

<file path=xl/richData/rdrichvaluestructure.xml><?xml version="1.0" encoding="utf-8"?>
<rvStructures xmlns="http://schemas.microsoft.com/office/spreadsheetml/2017/richdata" count="8"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Exchange" t="s"/>
    <k n="Exchange abbreviation" t="s"/>
    <k n="High"/>
    <k n="Instrument type" t="s"/>
    <k n="Last trade time"/>
    <k n="Low"/>
    <k n="Market cap"/>
    <k n="Name" t="s"/>
    <k n="Open"/>
    <k n="Previous close"/>
    <k n="Price"/>
    <k n="Ticker symbol" t="s"/>
    <k n="UniqueName" t="s"/>
    <k n="Volume"/>
  </s>
  <s t="_linkedentity">
    <k n="%cvi" t="r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Exchange" t="s"/>
    <k n="Exchange abbreviation" t="s"/>
    <k n="Expense ratio"/>
    <k n="High"/>
    <k n="Instrument type" t="s"/>
    <k n="Last trade time"/>
    <k n="Low"/>
    <k n="Market cap"/>
    <k n="Name" t="s"/>
    <k n="Open"/>
    <k n="Previous close"/>
    <k n="Price"/>
    <k n="Ticker symbol" t="s"/>
    <k n="UniqueName" t="s"/>
    <k n="Volume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Beta"/>
    <k n="Change"/>
    <k n="Change (%)"/>
    <k n="Currency" t="s"/>
    <k n="Exchange" t="s"/>
    <k n="Exchange abbreviation" t="s"/>
    <k n="Expense ratio"/>
    <k n="High"/>
    <k n="Instrument type" t="s"/>
    <k n="Last trade time"/>
    <k n="Low"/>
    <k n="Market cap"/>
    <k n="Name" t="s"/>
    <k n="Open"/>
    <k n="Previous close"/>
    <k n="Price"/>
    <k n="Ticker symbol" t="s"/>
    <k n="UniqueName" t="s"/>
    <k n="Volume"/>
  </s>
  <s t="_hyperlink">
    <k n="Address" t="s"/>
    <k n="Text" t="s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(%)"/>
    <k n="Currency" t="s"/>
    <k n="Exchange" t="s"/>
    <k n="Exchange abbreviation" t="s"/>
    <k n="Expense ratio"/>
    <k n="High"/>
    <k n="Instrument type" t="s"/>
    <k n="Last trade time"/>
    <k n="LearnMoreOnLink" t="r"/>
    <k n="Low"/>
    <k n="Market cap"/>
    <k n="Name" t="s"/>
    <k n="Open"/>
    <k n="Previous close"/>
    <k n="Price"/>
    <k n="Ticker symbol" t="s"/>
    <k n="UniqueName" t="s"/>
    <k n="Volume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Beta"/>
    <k n="Change"/>
    <k n="Change % (Extended hours)"/>
    <k n="Change (%)"/>
    <k n="Change (Extended hours)"/>
    <k n="Currency" t="s"/>
    <k n="Exchange" t="s"/>
    <k n="Exchange abbreviation" t="s"/>
    <k n="Expense ratio"/>
    <k n="High"/>
    <k n="Instrument type" t="s"/>
    <k n="Last trade time"/>
    <k n="Low"/>
    <k n="Market cap"/>
    <k n="Name" t="s"/>
    <k n="Open"/>
    <k n="Previous close"/>
    <k n="Price"/>
    <k n="Price (Extended hours)"/>
    <k n="Ticker symbol" t="s"/>
    <k n="UniqueName" t="s"/>
    <k n="Volume"/>
    <k n="Volume average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Change"/>
    <k n="Change % (Extended hours)"/>
    <k n="Change (%)"/>
    <k n="Change (Extended hours)"/>
    <k n="Currency" t="s"/>
    <k n="Exchange" t="s"/>
    <k n="Exchange abbreviation" t="s"/>
    <k n="Expense ratio"/>
    <k n="High"/>
    <k n="Instrument type" t="s"/>
    <k n="Last trade time"/>
    <k n="Low"/>
    <k n="Market cap"/>
    <k n="Name" t="s"/>
    <k n="Open"/>
    <k n="Previous close"/>
    <k n="Price"/>
    <k n="Price (Extended hours)"/>
    <k n="Ticker symbol" t="s"/>
    <k n="UniqueName" t="s"/>
    <k n="Volume"/>
    <k n="Volume average"/>
  </s>
</rvStructures>
</file>

<file path=xl/richData/rdsupportingpropertybag.xml><?xml version="1.0" encoding="utf-8"?>
<supportingPropertyBags xmlns="http://schemas.microsoft.com/office/spreadsheetml/2017/richdata2">
  <spbArrays count="7">
    <a count="30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Exchange</v>
      <v t="s">Last trade time</v>
      <v t="s">Ticker symbol</v>
      <v t="s">Exchange abbreviation</v>
      <v t="s">Change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%ProviderInfo</v>
    </a>
    <a count="31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Exchange</v>
      <v t="s">_SubLabel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%ProviderInfo</v>
    </a>
    <a count="30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Exchange</v>
      <v t="s">_SubLabel</v>
      <v t="s">Last trade time</v>
      <v t="s">Ticker symbol</v>
      <v t="s">Exchange abbreviation</v>
      <v t="s">Change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%ProviderInfo</v>
    </a>
    <a count="32">
      <v t="s">%EntityServiceId</v>
      <v t="s">_Format</v>
      <v t="s">%IsRefreshable</v>
      <v t="s">%EntityCulture</v>
      <v t="s">%EntityId</v>
      <v t="s">_Icon</v>
      <v t="s">_Display</v>
      <v t="s">Name</v>
      <v t="s">Price</v>
      <v t="s">Exchange</v>
      <v t="s">_SubLabel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Beta</v>
      <v t="s">Instrument type</v>
      <v t="s">_Flags</v>
      <v t="s">UniqueName</v>
      <v t="s">_DisplayString</v>
      <v t="s">%ProviderInfo</v>
    </a>
    <a count="32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Exchange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Market cap</v>
      <v t="s">Instrument type</v>
      <v t="s">_Flags</v>
      <v t="s">UniqueName</v>
      <v t="s">_DisplayString</v>
      <v t="s">LearnMoreOnLink</v>
      <v t="s">%ProviderInfo</v>
    </a>
    <a count="36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Price (Extended hours)</v>
      <v t="s">Exchange</v>
      <v t="s">Last trade time</v>
      <v t="s">Ticker symbol</v>
      <v t="s">Exchange abbreviation</v>
      <v t="s">Change</v>
      <v t="s">Change (Extended hours)</v>
      <v t="s">Expense ratio</v>
      <v t="s">Change (%)</v>
      <v t="s">Change % (Extended hours)</v>
      <v t="s">Currency</v>
      <v t="s">Previous close</v>
      <v t="s">Open</v>
      <v t="s">High</v>
      <v t="s">Low</v>
      <v t="s">52 week high</v>
      <v t="s">52 week low</v>
      <v t="s">Volume</v>
      <v t="s">Volume average</v>
      <v t="s">Market cap</v>
      <v t="s">Beta</v>
      <v t="s">Instrument type</v>
      <v t="s">_Flags</v>
      <v t="s">UniqueName</v>
      <v t="s">_DisplayString</v>
      <v t="s">%ProviderInfo</v>
    </a>
    <a count="35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Price (Extended hours)</v>
      <v t="s">Exchange</v>
      <v t="s">Last trade time</v>
      <v t="s">Ticker symbol</v>
      <v t="s">Exchange abbreviation</v>
      <v t="s">Change</v>
      <v t="s">Change (Extended hours)</v>
      <v t="s">Expense ratio</v>
      <v t="s">Change (%)</v>
      <v t="s">Change % (Extended hours)</v>
      <v t="s">Currency</v>
      <v t="s">Previous close</v>
      <v t="s">Open</v>
      <v t="s">High</v>
      <v t="s">Low</v>
      <v t="s">52 week high</v>
      <v t="s">52 week low</v>
      <v t="s">Volume</v>
      <v t="s">Volume average</v>
      <v t="s">Market cap</v>
      <v t="s">Instrument type</v>
      <v t="s">_Flags</v>
      <v t="s">UniqueName</v>
      <v t="s">_DisplayString</v>
      <v t="s">%ProviderInfo</v>
    </a>
  </spbArrays>
  <spbData count="21">
    <spb s="0">
      <v>0</v>
      <v>Name</v>
    </spb>
    <spb s="1">
      <v>0</v>
      <v>0</v>
      <v>0</v>
    </spb>
    <spb s="2">
      <v>1</v>
      <v>1</v>
    </spb>
    <spb s="3">
      <v>1</v>
      <v>1</v>
      <v>2</v>
      <v>1</v>
      <v>1</v>
      <v>1</v>
      <v>3</v>
      <v>4</v>
      <v>5</v>
      <v>1</v>
      <v>1</v>
      <v>1</v>
      <v>6</v>
      <v>7</v>
    </spb>
    <spb s="4">
      <v>Delayed 20 minutes</v>
      <v>from previous close</v>
      <v>from previous close</v>
      <v>GMT</v>
    </spb>
    <spb s="0">
      <v>1</v>
      <v>Name</v>
    </spb>
    <spb s="5">
      <v>1</v>
      <v>1</v>
      <v>2</v>
      <v>1</v>
      <v>1</v>
      <v>1</v>
      <v>3</v>
      <v>4</v>
      <v>5</v>
      <v>1</v>
      <v>1</v>
      <v>4</v>
      <v>1</v>
      <v>6</v>
      <v>7</v>
    </spb>
    <spb s="6">
      <v>from previous close</v>
      <v>from previous close</v>
      <v>GMT</v>
    </spb>
    <spb s="0">
      <v>2</v>
      <v>Name</v>
    </spb>
    <spb s="0">
      <v>3</v>
      <v>Name</v>
    </spb>
    <spb s="7">
      <v>1</v>
      <v>8</v>
      <v>1</v>
      <v>2</v>
      <v>1</v>
      <v>1</v>
      <v>1</v>
      <v>3</v>
      <v>4</v>
      <v>5</v>
      <v>1</v>
      <v>1</v>
      <v>4</v>
      <v>1</v>
      <v>6</v>
      <v>7</v>
    </spb>
    <spb s="8">
      <v>4</v>
      <v>Name</v>
      <v>LearnMoreOnLink</v>
    </spb>
    <spb s="9">
      <v>1</v>
      <v>1</v>
      <v>1</v>
    </spb>
    <spb s="5">
      <v>9</v>
      <v>9</v>
      <v>2</v>
      <v>9</v>
      <v>9</v>
      <v>9</v>
      <v>3</v>
      <v>4</v>
      <v>10</v>
      <v>9</v>
      <v>9</v>
      <v>4</v>
      <v>9</v>
      <v>6</v>
      <v>7</v>
    </spb>
    <spb s="3">
      <v>9</v>
      <v>9</v>
      <v>2</v>
      <v>9</v>
      <v>9</v>
      <v>9</v>
      <v>3</v>
      <v>4</v>
      <v>10</v>
      <v>9</v>
      <v>9</v>
      <v>9</v>
      <v>6</v>
      <v>7</v>
    </spb>
    <spb s="0">
      <v>5</v>
      <v>Name</v>
    </spb>
    <spb s="10">
      <v>9</v>
      <v>8</v>
      <v>9</v>
      <v>2</v>
      <v>9</v>
      <v>9</v>
      <v>9</v>
      <v>3</v>
      <v>4</v>
      <v>10</v>
      <v>9</v>
      <v>9</v>
      <v>4</v>
      <v>9</v>
      <v>3</v>
      <v>6</v>
      <v>7</v>
      <v>9</v>
      <v>9</v>
      <v>4</v>
    </spb>
    <spb s="11">
      <v>at close</v>
      <v>from previous close</v>
      <v>Source: Nasdaq</v>
      <v>from previous close</v>
      <v>GMT</v>
      <v>Delayed 15 minutes</v>
      <v>from close</v>
      <v>from close</v>
    </spb>
    <spb s="0">
      <v>6</v>
      <v>Name</v>
    </spb>
    <spb s="12">
      <v>9</v>
      <v>9</v>
      <v>2</v>
      <v>9</v>
      <v>9</v>
      <v>9</v>
      <v>3</v>
      <v>4</v>
      <v>10</v>
      <v>9</v>
      <v>9</v>
      <v>4</v>
      <v>9</v>
      <v>3</v>
      <v>6</v>
      <v>7</v>
      <v>9</v>
      <v>9</v>
      <v>4</v>
    </spb>
    <spb s="11">
      <v>at close</v>
      <v>from previous close</v>
      <v>Source: Nasdaq Last Sale</v>
      <v>from previous close</v>
      <v>GMT</v>
      <v>Real-Time Nasdaq Last Sale</v>
      <v>from close</v>
      <v>from close</v>
    </spb>
  </spbData>
</supportingPropertyBags>
</file>

<file path=xl/richData/rdsupportingpropertybagstructure.xml><?xml version="1.0" encoding="utf-8"?>
<spbStructures xmlns="http://schemas.microsoft.com/office/spreadsheetml/2017/richdata2" count="13">
  <s>
    <k n="^Order" t="spba"/>
    <k n="TitleProperty" t="s"/>
  </s>
  <s>
    <k n="ShowInCardView" t="b"/>
    <k n="ShowInDotNotation" t="b"/>
    <k n="ShowInAutoComplete" t="b"/>
  </s>
  <s>
    <k n="UniqueName" t="spb"/>
    <k n="`%ProviderInfo" t="spb"/>
  </s>
  <s>
    <k n="Low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Previous close" t="i"/>
    <k n="Last trade time" t="i"/>
    <k n="`%EntityServiceId" t="i"/>
  </s>
  <s>
    <k n="Price" t="s"/>
    <k n="Change" t="s"/>
    <k n="Change (%)" t="s"/>
    <k n="Last trade time" t="s"/>
  </s>
  <s>
    <k n="Low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Last trade time" t="i"/>
    <k n="`%EntityServiceId" t="i"/>
  </s>
  <s>
    <k n="Change" t="s"/>
    <k n="Change (%)" t="s"/>
    <k n="Last trade time" t="s"/>
  </s>
  <s>
    <k n="Low" t="i"/>
    <k n="Beta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Last trade time" t="i"/>
    <k n="`%EntityServiceId" t="i"/>
  </s>
  <s>
    <k n="^Order" t="spba"/>
    <k n="TitleProperty" t="s"/>
    <k n="SubTitleProperty" t="s"/>
  </s>
  <s>
    <k n="UniqueName" t="spb"/>
    <k n="`%ProviderInfo" t="spb"/>
    <k n="LearnMoreOnLink" t="spb"/>
  </s>
  <s>
    <k n="Low" t="i"/>
    <k n="Beta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Volume average" t="i"/>
    <k n="Last trade time" t="i"/>
    <k n="`%EntityServiceId" t="i"/>
    <k n="Price (Extended hours)" t="i"/>
    <k n="Change (Extended hours)" t="i"/>
    <k n="Change % (Extended hours)" t="i"/>
  </s>
  <s>
    <k n="Price" t="s"/>
    <k n="Change" t="s"/>
    <k n="Exchange" t="s"/>
    <k n="Change (%)" t="s"/>
    <k n="Last trade time" t="s"/>
    <k n="Price (Extended hours)" t="s"/>
    <k n="Change (Extended hours)" t="s"/>
    <k n="Change % (Extended hours)" t="s"/>
  </s>
  <s>
    <k n="Low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Volume average" t="i"/>
    <k n="Last trade time" t="i"/>
    <k n="`%EntityServiceId" t="i"/>
    <k n="Price (Extended hours)" t="i"/>
    <k n="Change (Extended hours)" t="i"/>
    <k n="Change % (Extended hours)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6">
    <x:dxf>
      <x:numFmt numFmtId="2" formatCode="0.00"/>
    </x:dxf>
    <x:dxf>
      <x:numFmt numFmtId="0" formatCode="General"/>
    </x:dxf>
    <x:dxf>
      <x:numFmt numFmtId="27" formatCode="m/d/yyyy\ h:mm"/>
    </x:dxf>
    <x:dxf>
      <x:numFmt numFmtId="14" formatCode="0.00%"/>
    </x:dxf>
    <x:dxf>
      <x:numFmt numFmtId="3" formatCode="#,##0"/>
    </x:dxf>
    <x:dxf>
      <x:numFmt numFmtId="4" formatCode="#,##0.00"/>
    </x:dxf>
  </dxfs>
  <richProperties>
    <rPr n="NumberFormat" t="s"/>
    <rPr n="IsTitleField" t="b"/>
  </richProperties>
  <richStyles>
    <rSty dxfid="1">
      <rpv i="0">_-[$$-en-CA]* #,##0.00_-;-[$$-en-CA]* #,##0.00_-;_-[$$-en-CA]* "-"??_-;_-@_-</rpv>
    </rSty>
    <rSty>
      <rpv i="1">1</rpv>
    </rSty>
    <rSty dxfid="4">
      <rpv i="0">#,##0</rpv>
    </rSty>
    <rSty dxfid="3"/>
    <rSty dxfid="1">
      <rpv i="0">_-[$$-en-CA]* #,##0_-;-[$$-en-CA]* #,##0_-;_-[$$-en-CA]* "-"_-;_-@_-</rpv>
    </rSty>
    <rSty dxfid="2"/>
    <rSty dxfid="0">
      <rpv i="0">0.00</rpv>
    </rSty>
    <rSty dxfid="5">
      <rpv i="0">#,##0.00</rpv>
    </rSty>
    <rSty dxfid="1">
      <rpv i="0">_([$$-en-US]* #,##0.00_);_([$$-en-US]* (#,##0.00);_([$$-en-US]* "-"??_);_(@_)</rpv>
    </rSty>
    <rSty dxfid="1">
      <rpv i="0">_([$$-en-US]* #,##0_);_([$$-en-US]* (#,##0);_([$$-en-US]* "-"_);_(@_)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1" width="350" row="4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408D815A-386A-4228-B340-DBBD157AEDB2}">
  <we:reference id="wa104379220" version="8.0.0.0" store="en-US" storeType="OMEX"/>
  <we:alternateReferences>
    <we:reference id="WA104379220" version="8.0.0.0" store="WA104379220" storeType="OMEX"/>
  </we:alternateReferences>
  <we:properties>
    <we:property name="Office.AutoShowTaskpaneWithDocument" value="true"/>
    <we:property name="stocks" value="{&quot;CLM&quot;:[&quot;CLM&quot;,8.21,0.004895960832313362,1758915974304],&quot;FLI&quot;:[&quot;FLI&quot;,30.44,0,null],&quot;IDR&quot;:[&quot;IDR&quot;,33.74,0.03687768899815613,1758915982593],&quot;QYLD&quot;:[&quot;QYLD&quot;,16.925,0.0038552787663108656,1758915310617],&quot;RYLD&quot;:[&quot;RYLD&quot;,14.995,0.0063758389261743265,1758915384144],&quot;FCD_UN-CV&quot;:[&quot;FCD_UN-CV&quot;,0,0,0],&quot;DE-CV&quot;:[&quot;DE-CV&quot;,0,0,0],&quot;AFCC_H-CV&quot;:[&quot;AFCC_H-CV&quot;,0,0,0],&quot;EIT_UN-CA&quot;:[&quot;EIT_UN-CA&quot;,15.37,0.0033,1758895080000],&quot;BGI_UN-CA&quot;:[&quot;BGI_UN-CA&quot;,6.59,0,1758834000000],&quot;DS-CA&quot;:[&quot;DS-CA&quot;,6.98,0.0014000000000000002,1758894900000],&quot;INC_UN-CA&quot;:[&quot;INC_UN-CA&quot;,9.19,0.0044,1758900120000],&quot;FAP-CA&quot;:[&quot;FAP-CA&quot;,2.92,0,1758895980000],&quot;ZWC-CA&quot;:[&quot;ZWC-CA&quot;,19.68,0.0025,1758902340000],&quot;ZWE-CA&quot;:[&quot;ZWE-CA&quot;,20.48,0.0024,1758902400000],&quot;ZWG-CA&quot;:[&quot;ZWG-CA&quot;,32.62,0,1758747600000],&quot;ZPH-CA&quot;:[&quot;ZPH-CA&quot;,14.28,0,1758834000000],&quot;ZWU-CA&quot;:[&quot;ZWU-CA&quot;,11.48,0.0044,1758902160000],&quot;ZWK-CA&quot;:[&quot;ZWK-CA&quot;,26.41,0.009899999999999999,1758894120000],&quot;FLI-CA&quot;:[&quot;FLI-CA&quot;,11.36,0.008,1758893400000],&quot;NXF-CA&quot;:[&quot;NXF-CA&quot;,5.58,0,1758813240000],&quot;CGXF-CA&quot;:[&quot;CGXF-CA&quot;,18.2,0.0105,1758895320000],&quot;TXF-CA&quot;:[&quot;TXF-CA&quot;,22.3,-0.0009,1758814800000],&quot;HHL-CA&quot;:[&quot;HHL-CA&quot;,7.03,-0.0126,1758830340000],&quot;HUTL-CA&quot;:[&quot;HUTL-CA&quot;,18.54,0.0011,1758813900000],&quot;IDR-CA&quot;:[&quot;IDR-CA&quot;,0,0,0],&quot;HGY-CA&quot;:[&quot;HGY-CA&quot;,14.44,0.0007000000000000001,1758810300000],&quot;HMMJ-CA&quot;:[&quot;HMMJ-CA&quot;,8.9,-0.0305,1758823380000],&quot;DFN-CA&quot;:[&quot;DFN-CA&quot;,6.82,-0.0037,1758895320000],&quot;FTN-CA&quot;:[&quot;FTN-CA&quot;,11,0.028999999999999998,1758895200000],&quot;LBS-CA&quot;:[&quot;LBS-CA&quot;,10.73,0.0019,1758893700000],&quot;SBC-CA&quot;:[&quot;SBC-CA&quot;,12.85,0.009399999999999999,1758895260000],&quot;GDV-CA&quot;:[&quot;GDV-CA&quot;,11.49,0.0079,1758896520000],&quot;DGS-CA&quot;:[&quot;DGS-CA&quot;,7.51,0.0033,1758895200000],&quot;ENS-CA&quot;:[&quot;ENS-CA&quot;,15.97,0.011399999999999999,1758895200000],&quot;NXR_UN-CA&quot;:[&quot;NXR_UN-CA&quot;,7.73,0,1758834000000],&quot;SGR_UN-CA&quot;:[&quot;SGR_UN-CA&quot;,14.66,-0.0040999999999999995,1758830400000],&quot;SOT_UN-CA&quot;:[&quot;SOT_UN-CA&quot;,0,0,1735851600000],&quot;TNT_UN-CA&quot;:[&quot;TNT_UN-CA&quot;,9.23,0.0033,1758895620000],&quot;INO_UN-CA&quot;:[&quot;INO_UN-CA&quot;,0.81,-0.012195000000000001,1758818760000],&quot;SRU_UN-CA&quot;:[&quot;SRU_UN-CA&quot;,26.54,0.0060999999999999995,1758901020000],&quot;DIV-CA&quot;:[&quot;DIV-CA&quot;,3.69,0,1758834000000],&quot;BRE-CA&quot;:[&quot;BRE-CA&quot;,15.31,0,1758834000000],&quot;AD_UN-CA&quot;:[&quot;AD_UN-CA&quot;,19.23,-0.0154,1758830400000],&quot;VET-CA&quot;:[&quot;VET-CA&quot;,11.42,-0.005699999999999999,1758821520000],&quot;KEY-CA&quot;:[&quot;KEY-CA&quot;,47.04,0.0051,1758897180000],&quot;EIF-CA&quot;:[&quot;EIF-CA&quot;,72.53,0,1758834000000]}"/>
    <we:property name="stocksChange" value="{}"/>
    <we:property name="stocksOrder" value="[&quot;EIT_UN-CA&quot;,&quot;BGI_UN-CA&quot;,&quot;DS-CA&quot;,&quot;INC_UN-CA&quot;,&quot;CLM&quot;,&quot;FAP-CA&quot;,&quot;ZWC-CA&quot;,&quot;ZWE-CA&quot;,&quot;ZWG-CA&quot;,&quot;ZPH-CA&quot;,&quot;ZWU-CA&quot;,&quot;ZWK-CA&quot;,&quot;FLI&quot;,&quot;FLI-CA&quot;,&quot;NXF-CA&quot;,&quot;CGXF-CA&quot;,&quot;TXF-CA&quot;,&quot;HHL-CA&quot;,&quot;HUTL-CA&quot;,&quot;IDR&quot;,&quot;IDR-CA&quot;,&quot;QYLD&quot;,&quot;RYLD&quot;,&quot;HGY-CA&quot;,&quot;HMMJ-CA&quot;,&quot;DFN-CA&quot;,&quot;FTN-CA&quot;,&quot;LBS-CA&quot;,&quot;SBC-CA&quot;,&quot;GDV-CA&quot;,&quot;DGS-CA&quot;,&quot;ENS-CA&quot;,&quot;NXR_UN-CA&quot;,&quot;FCD_UN-CV&quot;,&quot;SOT_UN-CA&quot;,&quot;TNT_UN-CA&quot;,&quot;INO_UN-CA&quot;,&quot;SRU_UN-CA&quot;,&quot;DIV-CA&quot;,&quot;BRE-CA&quot;,&quot;AD_UN-CA&quot;,&quot;DE-CV&quot;,&quot;VET-CA&quot;,&quot;KEY-CA&quot;,&quot;EIF-CA&quot;,&quot;AFCC_H-CV&quot;,&quot;SGR_UN-CA&quot;]"/>
    <we:property name="stocksSources" value="{&quot;CLM&quot;:0,&quot;FLI&quot;:0,&quot;IDR&quot;:0,&quot;QYLD&quot;:0,&quot;RYLD&quot;:0,&quot;FCD_UN-CV&quot;:0,&quot;DE-CV&quot;:0,&quot;AFCC_H-CV&quot;:0,&quot;EIT_UN-CA&quot;:0,&quot;BGI_UN-CA&quot;:0,&quot;DS-CA&quot;:0,&quot;INC_UN-CA&quot;:0,&quot;FAP-CA&quot;:0,&quot;ZWC-CA&quot;:0,&quot;ZWE-CA&quot;:0,&quot;ZWG-CA&quot;:0,&quot;ZPH-CA&quot;:0,&quot;ZWU-CA&quot;:0,&quot;ZWK-CA&quot;:0,&quot;FLI-CA&quot;:0,&quot;NXF-CA&quot;:0,&quot;CGXF-CA&quot;:0,&quot;TXF-CA&quot;:0,&quot;HHL-CA&quot;:0,&quot;HUTL-CA&quot;:0,&quot;IDR-CA&quot;:0,&quot;HGY-CA&quot;:0,&quot;HMMJ-CA&quot;:0,&quot;DFN-CA&quot;:0,&quot;FTN-CA&quot;:0,&quot;LBS-CA&quot;:0,&quot;SBC-CA&quot;:0,&quot;GDV-CA&quot;:0,&quot;DGS-CA&quot;:0,&quot;ENS-CA&quot;:0,&quot;NXR_UN-CA&quot;:0,&quot;SGR_UN-CA&quot;:0,&quot;SOT_UN-CA&quot;:0,&quot;TNT_UN-CA&quot;:0,&quot;INO_UN-CA&quot;:0,&quot;SRU_UN-CA&quot;:0,&quot;DIV-CA&quot;:0,&quot;BRE-CA&quot;:0,&quot;AD_UN-CA&quot;:0,&quot;VET-CA&quot;:0,&quot;KEY-CA&quot;:0,&quot;EIF-CA&quot;:0}"/>
    <we:property name="updateIntervalIndex" value="2"/>
    <we:property name="lastCryptoCompare" value="null"/>
    <we:property name="lastIexCall" value="1758915991256"/>
    <we:property name="lastMutualFundsCall" value="1758903610295"/>
  </we:properties>
  <we:bindings>
    <we:binding id="QYLD" type="text" appref="{528F0E80-4E47-49B8-BE56-80892254E537}"/>
    <we:binding id="RYLD" type="text" appref="{50715CA9-95BE-4A2B-AB11-B6C31E25590F}"/>
    <we:binding id="EIT_UN-CT" type="text" appref="{B17B3C32-AE48-49BA-A76B-F43D069E16F8}"/>
    <we:binding id="BGI_UN-CT" type="text" appref="{D798B9C4-271B-4F8B-9E79-54896C75CAD1}"/>
    <we:binding id="DS-CT" type="text" appref="{92050E62-3B09-4C49-B54F-B2AE9402FAD7}"/>
    <we:binding id="INC_UN-CT" type="text" appref="{34FDFA54-DA4E-4CA2-93F9-8932778878FB}"/>
    <we:binding id="CLM" type="text" appref="{464A370A-380B-43FA-B5F8-9AE7B0C09996}"/>
    <we:binding id="FAP-CT" type="text" appref="{22C10D76-06EC-4597-9B82-397777FEF620}"/>
    <we:binding id="ZWC-CT" type="text" appref="{26BD48C7-B556-4FF9-A7E1-6F3349B65D32}"/>
    <we:binding id="ZWE-CT" type="text" appref="{5BC46638-25E3-4559-8855-EAB43C9892F9}"/>
    <we:binding id="ZWG-CT" type="text" appref="{D7040164-238E-4F14-AFE7-5F763240B3CC}"/>
    <we:binding id="ZPH-CT" type="text" appref="{17FCF828-B070-4F31-8C36-92345F956DB0}"/>
    <we:binding id="ZWU-CT" type="text" appref="{F5391C13-AE17-49BF-9211-9D4BE4624CC1}"/>
    <we:binding id="ZWK-CT" type="text" appref="{AF6D4F4B-59D9-427F-9D37-C713C93E493A}"/>
    <we:binding id="FLI" type="text" appref="{0DD175C1-C661-453A-98C1-F9ABF834C1B0}"/>
    <we:binding id="FLI-CT" type="text" appref="{8745238C-CCFE-483F-8137-C6B20522A9D1}"/>
    <we:binding id="NXF-CT" type="text" appref="{24C505F4-7573-4FBF-A6F3-1E2AFEFBEBB2}"/>
    <we:binding id="CGXF-CT" type="text" appref="{FD82D53E-00C8-4386-A172-982F87601CC5}"/>
    <we:binding id="TXF-CT" type="text" appref="{266735C8-7713-44C6-93CF-2FAAB470777B}"/>
    <we:binding id="HHL-CT" type="text" appref="{FBB37331-623D-448D-B733-81663E8C2B93}"/>
    <we:binding id="HUTL-CT" type="text" appref="{3896684B-FCA7-42E1-8B4B-A45B4074D8DA}"/>
    <we:binding id="IDR" type="text" appref="{93EA304E-F8AC-48DE-88B7-E77F6C0347E8}"/>
    <we:binding id="IDR-CT" type="text" appref="{A1562413-0070-4E32-94EC-6B6BA16BE968}"/>
    <we:binding id="HGY-CT" type="text" appref="{E87CAA09-CBBC-4A67-B369-517350175578}"/>
    <we:binding id="HMMJ-CT" type="text" appref="{8A9AFED3-EFB5-4147-8E8F-65B630DAFB53}"/>
    <we:binding id="DFN-CT" type="text" appref="{AEA1464F-A731-43AC-B65C-02B11DA3C59D}"/>
    <we:binding id="FTN-CT" type="text" appref="{3FF2C55C-D017-41EB-9349-B21E4BF485C5}"/>
    <we:binding id="LBS-CT" type="text" appref="{CA9757FF-573D-48E2-860E-3FD7D1726FD1}"/>
    <we:binding id="SBC-CT" type="text" appref="{02B203D6-BED9-4315-808A-F6A170784858}"/>
    <we:binding id="GDV-CT" type="text" appref="{515AB82D-68A9-40C6-8C1D-6A3311E98E54}"/>
    <we:binding id="DGS-CT" type="text" appref="{5A797797-1142-4DDE-8145-EC4CA54E2C61}"/>
    <we:binding id="ENS-CT" type="text" appref="{120F3F7D-0CF9-4A82-935D-239502F61E43}"/>
    <we:binding id="NXR_UN-CT" type="text" appref="{90FE07E6-99C1-458E-AA44-D0EDA8EB9E30}"/>
    <we:binding id="FCD_UN-CV" type="text" appref="{FBB413C9-821A-49EF-AD14-CDE903788885}"/>
    <we:binding id="SGR_UN-CT" type="text" appref="{D5C6AC3E-80E1-487D-B524-3CDBD02366E4}"/>
    <we:binding id="SOT_UN-CT" type="text" appref="{1E9A6DF7-9077-4AB1-B30A-BA6E32933144}"/>
    <we:binding id="TNT_UN-CT" type="text" appref="{39615BD3-1E01-4DDD-948A-98A6F4B80301}"/>
    <we:binding id="INO_UN-CT" type="text" appref="{07E7C71C-C0EC-4DFD-9A99-E4CE2FB5BFA6}"/>
    <we:binding id="SRU_UN-CT" type="text" appref="{CBF348FF-E5A0-45E2-BBB9-D99FE904A2A3}"/>
    <we:binding id="DIV-CT" type="text" appref="{B494FF2A-F091-47C3-BA93-87C14FF547DC}"/>
    <we:binding id="BRE-CT" type="text" appref="{8BAF9C1A-BC3D-4ADF-9630-C65CE2648B2C}"/>
    <we:binding id="AD_UN-CT" type="text" appref="{1B34FCCD-AF1A-4E3F-997D-D61683788855}"/>
    <we:binding id="DE-CV" type="text" appref="{7812E3F8-6786-4307-8E3E-B18307CF1DA7}"/>
    <we:binding id="VET-CT" type="text" appref="{121DCE41-AE78-450E-A814-5F0DB446E5E1}"/>
    <we:binding id="KEY-CT" type="text" appref="{AD438366-4514-4090-B8D1-28B2EEFF26D5}"/>
    <we:binding id="EIF-CT" type="text" appref="{288D10E6-06DB-4778-A2EE-57E268E963B6}"/>
    <we:binding id="AFCC_H-CV" type="text" appref="{49E5E92C-1599-4F38-9341-7E007D1AD2FF}"/>
  </we:bindings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</we:extLst>
</we:webextension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evolveetfs.com/product/bigy/" TargetMode="External"/><Relationship Id="rId13" Type="http://schemas.openxmlformats.org/officeDocument/2006/relationships/hyperlink" Target="https://horizonsetfs.com/ETF/bkcl/" TargetMode="External"/><Relationship Id="rId18" Type="http://schemas.openxmlformats.org/officeDocument/2006/relationships/vmlDrawing" Target="../drawings/vmlDrawing1.vml"/><Relationship Id="rId3" Type="http://schemas.openxmlformats.org/officeDocument/2006/relationships/hyperlink" Target="https://hamiltonetfs.com/etf/umax/" TargetMode="External"/><Relationship Id="rId7" Type="http://schemas.openxmlformats.org/officeDocument/2006/relationships/hyperlink" Target="https://hamiltonetfs.com/etf/hyld-u/" TargetMode="External"/><Relationship Id="rId12" Type="http://schemas.openxmlformats.org/officeDocument/2006/relationships/hyperlink" Target="https://hamiltonetfs.com/etf/hyld/" TargetMode="External"/><Relationship Id="rId17" Type="http://schemas.openxmlformats.org/officeDocument/2006/relationships/drawing" Target="../drawings/drawing1.xml"/><Relationship Id="rId2" Type="http://schemas.openxmlformats.org/officeDocument/2006/relationships/hyperlink" Target="https://kraneshares.com/klip/" TargetMode="External"/><Relationship Id="rId16" Type="http://schemas.openxmlformats.org/officeDocument/2006/relationships/hyperlink" Target="https://harvestportfolios.com/high-income-shares/hhis-u/" TargetMode="External"/><Relationship Id="rId1" Type="http://schemas.openxmlformats.org/officeDocument/2006/relationships/hyperlink" Target="https://kraneshares.com/klip/" TargetMode="External"/><Relationship Id="rId6" Type="http://schemas.openxmlformats.org/officeDocument/2006/relationships/hyperlink" Target="https://harvestportfolios.com/high-income-shares/hhis/" TargetMode="External"/><Relationship Id="rId11" Type="http://schemas.openxmlformats.org/officeDocument/2006/relationships/hyperlink" Target="https://www.purposeinvest.com/funds/tesla-yield-shares-purpose-etf" TargetMode="External"/><Relationship Id="rId5" Type="http://schemas.openxmlformats.org/officeDocument/2006/relationships/hyperlink" Target="https://www.globalx.ca/product/qqcl" TargetMode="External"/><Relationship Id="rId15" Type="http://schemas.openxmlformats.org/officeDocument/2006/relationships/hyperlink" Target="https://hamiltonetfs.com/etf/qday/" TargetMode="External"/><Relationship Id="rId10" Type="http://schemas.openxmlformats.org/officeDocument/2006/relationships/hyperlink" Target="https://harvestportfolios.com/etf/hpyt/" TargetMode="External"/><Relationship Id="rId19" Type="http://schemas.openxmlformats.org/officeDocument/2006/relationships/comments" Target="../comments1.xml"/><Relationship Id="rId4" Type="http://schemas.openxmlformats.org/officeDocument/2006/relationships/hyperlink" Target="https://www.roundhillinvestments.com/etf/qdte/" TargetMode="External"/><Relationship Id="rId9" Type="http://schemas.openxmlformats.org/officeDocument/2006/relationships/hyperlink" Target="https://evolveetfs.com/product/bigy/" TargetMode="External"/><Relationship Id="rId14" Type="http://schemas.openxmlformats.org/officeDocument/2006/relationships/hyperlink" Target="https://hamiltonetfs.com/etf/umax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0929F-FD15-B443-8485-66CA61C7F173}">
  <dimension ref="A1:AS331"/>
  <sheetViews>
    <sheetView tabSelected="1" topLeftCell="A42" zoomScale="88" zoomScaleNormal="90" workbookViewId="0">
      <selection activeCell="U46" sqref="U46"/>
    </sheetView>
  </sheetViews>
  <sheetFormatPr defaultColWidth="9.140625" defaultRowHeight="15"/>
  <cols>
    <col min="1" max="1" width="46.42578125" style="2" customWidth="1"/>
    <col min="2" max="2" width="7.42578125" style="5" customWidth="1"/>
    <col min="3" max="3" width="9.28515625" style="2" customWidth="1"/>
    <col min="4" max="4" width="21.7109375" style="2" customWidth="1"/>
    <col min="5" max="5" width="14.42578125" style="2" customWidth="1"/>
    <col min="6" max="6" width="9.140625" style="2" customWidth="1"/>
    <col min="7" max="7" width="14.85546875" style="2" customWidth="1"/>
    <col min="8" max="9" width="13.140625" style="2" customWidth="1"/>
    <col min="10" max="10" width="9.42578125" style="5" customWidth="1"/>
    <col min="11" max="11" width="13.85546875" style="3" customWidth="1"/>
    <col min="12" max="12" width="13" style="3" customWidth="1"/>
    <col min="13" max="13" width="10" style="3" customWidth="1"/>
    <col min="14" max="14" width="9.28515625" style="3" customWidth="1"/>
    <col min="15" max="15" width="11.28515625" style="3" customWidth="1"/>
    <col min="16" max="16" width="14.140625" style="3" customWidth="1"/>
    <col min="17" max="17" width="12.28515625" style="3" customWidth="1"/>
    <col min="18" max="18" width="14.28515625" style="95" customWidth="1"/>
    <col min="19" max="19" width="15.5703125" style="187" customWidth="1"/>
    <col min="20" max="21" width="14.85546875" style="3" customWidth="1"/>
    <col min="22" max="22" width="0.85546875" style="3" customWidth="1"/>
    <col min="23" max="23" width="14" style="2" customWidth="1"/>
    <col min="24" max="28" width="9.140625" style="2"/>
    <col min="29" max="29" width="16.7109375" style="2" customWidth="1"/>
    <col min="30" max="16384" width="9.140625" style="2"/>
  </cols>
  <sheetData>
    <row r="1" spans="1:45" ht="20.100000000000001" customHeight="1">
      <c r="A1" s="326" t="s">
        <v>0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/>
      <c r="O1" s="327"/>
      <c r="P1" s="327"/>
      <c r="Q1" s="328"/>
      <c r="R1" s="226"/>
      <c r="S1" s="185"/>
      <c r="T1" s="295"/>
      <c r="U1" s="295"/>
      <c r="V1" s="202"/>
    </row>
    <row r="2" spans="1:45" ht="36" customHeight="1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41" t="s">
        <v>9</v>
      </c>
      <c r="J2" s="42" t="s">
        <v>10</v>
      </c>
      <c r="K2" s="42" t="s">
        <v>11</v>
      </c>
      <c r="L2" s="42" t="s">
        <v>12</v>
      </c>
      <c r="M2" s="23" t="s">
        <v>13</v>
      </c>
      <c r="N2" s="23" t="s">
        <v>14</v>
      </c>
      <c r="O2" s="23" t="s">
        <v>15</v>
      </c>
      <c r="P2" s="23" t="s">
        <v>16</v>
      </c>
      <c r="Q2" s="224" t="s">
        <v>17</v>
      </c>
      <c r="R2" s="227" t="s">
        <v>18</v>
      </c>
      <c r="S2" s="285" t="s">
        <v>19</v>
      </c>
      <c r="T2" s="272" t="s">
        <v>20</v>
      </c>
      <c r="U2" s="285" t="s">
        <v>21</v>
      </c>
      <c r="V2" s="298"/>
    </row>
    <row r="3" spans="1:45" ht="15.95" customHeight="1">
      <c r="A3" s="137" t="e" vm="1">
        <v>#VALUE!</v>
      </c>
      <c r="B3" s="36" cm="1">
        <f t="array" aca="1" ref="B3" ca="1">_FV(A3,"Price")</f>
        <v>11.275</v>
      </c>
      <c r="C3" s="12" t="s">
        <v>22</v>
      </c>
      <c r="D3" s="140" t="s">
        <v>23</v>
      </c>
      <c r="E3" s="66">
        <v>4750.7331000000004</v>
      </c>
      <c r="F3" s="67">
        <v>12.83</v>
      </c>
      <c r="G3" s="68">
        <f ca="1">E3*B3</f>
        <v>53564.515702500008</v>
      </c>
      <c r="H3" s="68">
        <f>E3*F3</f>
        <v>60951.905673000008</v>
      </c>
      <c r="I3" s="69">
        <v>5376.0874000000003</v>
      </c>
      <c r="J3" s="70">
        <v>12.67</v>
      </c>
      <c r="K3" s="71">
        <f ca="1">I3*B3</f>
        <v>60615.385435000004</v>
      </c>
      <c r="L3" s="71">
        <f>I3*J3</f>
        <v>68115.027358000007</v>
      </c>
      <c r="M3" s="72">
        <f>O3/F3</f>
        <v>0.25253312548713952</v>
      </c>
      <c r="N3" s="49">
        <f>O3/J3</f>
        <v>0.2557221783741121</v>
      </c>
      <c r="O3" s="40">
        <f>12*0.27</f>
        <v>3.24</v>
      </c>
      <c r="P3" s="7">
        <f>(E3+I3)*O3</f>
        <v>32810.898420000005</v>
      </c>
      <c r="Q3" s="201">
        <f>P3/12</f>
        <v>2734.2415350000006</v>
      </c>
      <c r="R3" s="40">
        <v>7348.55</v>
      </c>
      <c r="S3" s="218">
        <f ca="1">((G3+R3)-H3)/H3</f>
        <v>-6.3722323479711081E-4</v>
      </c>
      <c r="T3" s="40">
        <v>9431.48</v>
      </c>
      <c r="U3" s="218">
        <f ca="1">((K3+T3)-L3)/L3</f>
        <v>2.8361407929069878E-2</v>
      </c>
      <c r="V3" s="6"/>
    </row>
    <row r="4" spans="1:45" ht="15.95" customHeight="1">
      <c r="A4" s="138" t="e" vm="2">
        <v>#VALUE!</v>
      </c>
      <c r="B4" s="47" cm="1">
        <f t="array" aca="1" ref="B4" ca="1">_FV(A4,"Price")</f>
        <v>25.26</v>
      </c>
      <c r="C4" s="12" t="s">
        <v>24</v>
      </c>
      <c r="D4" s="170" t="s">
        <v>25</v>
      </c>
      <c r="E4" s="66">
        <v>2587.5846999999999</v>
      </c>
      <c r="F4" s="40">
        <v>24.76</v>
      </c>
      <c r="G4" s="34">
        <f ca="1">E4*B4</f>
        <v>65362.389521999998</v>
      </c>
      <c r="H4" s="34">
        <f>E4*F4</f>
        <v>64068.597172000002</v>
      </c>
      <c r="I4" s="37">
        <v>2419.3897999999999</v>
      </c>
      <c r="J4" s="43">
        <v>24.17</v>
      </c>
      <c r="K4" s="71">
        <f ca="1">I4*B4</f>
        <v>61113.786348000001</v>
      </c>
      <c r="L4" s="71">
        <f>I4*J4</f>
        <v>58476.651466000003</v>
      </c>
      <c r="M4" s="50">
        <f>O4/F4</f>
        <v>0.1502423263327948</v>
      </c>
      <c r="N4" s="49">
        <f>O4/J4</f>
        <v>0.15390980554406286</v>
      </c>
      <c r="O4" s="40">
        <f>12*0.31</f>
        <v>3.7199999999999998</v>
      </c>
      <c r="P4" s="7">
        <f>(E4+I4)*O4</f>
        <v>18625.94514</v>
      </c>
      <c r="Q4" s="201">
        <f>P4/12</f>
        <v>1552.1620949999999</v>
      </c>
      <c r="R4" s="40">
        <v>4714.54</v>
      </c>
      <c r="S4" s="200">
        <f ca="1">((G4+R4)-H4)/H4</f>
        <v>9.3779677021332081E-2</v>
      </c>
      <c r="T4" s="40">
        <v>5714.18</v>
      </c>
      <c r="U4" s="218">
        <f ca="1">((K4+T4)-L4)/L4</f>
        <v>0.14281451951563423</v>
      </c>
      <c r="V4" s="6"/>
    </row>
    <row r="5" spans="1:45" ht="15.95" customHeight="1">
      <c r="A5" s="138" t="e" vm="3">
        <v>#VALUE!</v>
      </c>
      <c r="B5" s="47" cm="1">
        <f t="array" aca="1" ref="B5" ca="1">_FV(A5,"Price")</f>
        <v>25.73</v>
      </c>
      <c r="C5" s="197" t="s">
        <v>26</v>
      </c>
      <c r="D5" s="169"/>
      <c r="E5" s="198">
        <v>1061.3947000000001</v>
      </c>
      <c r="F5" s="40">
        <v>25.36</v>
      </c>
      <c r="G5" s="34">
        <f ca="1">E5*B5</f>
        <v>27309.685631</v>
      </c>
      <c r="H5" s="34">
        <f>E5*F5</f>
        <v>26916.969592000001</v>
      </c>
      <c r="I5" s="69">
        <v>217.13929999999999</v>
      </c>
      <c r="J5" s="70">
        <v>25.71</v>
      </c>
      <c r="K5" s="71">
        <f ca="1">I5*B5</f>
        <v>5586.994189</v>
      </c>
      <c r="L5" s="71">
        <f>I5*J5</f>
        <v>5582.6514029999998</v>
      </c>
      <c r="M5" s="50">
        <f>O5/F5</f>
        <v>0.19873817034700317</v>
      </c>
      <c r="N5" s="49">
        <f>O5/J5</f>
        <v>0.19603267211201866</v>
      </c>
      <c r="O5" s="40">
        <f>24*0.21</f>
        <v>5.04</v>
      </c>
      <c r="P5" s="7">
        <f>(E5+I5)*O5</f>
        <v>6443.8113600000006</v>
      </c>
      <c r="Q5" s="201">
        <f>P5/12</f>
        <v>536.98428000000001</v>
      </c>
      <c r="R5" s="40">
        <v>1397.28</v>
      </c>
      <c r="S5" s="200">
        <f ca="1">((G5+R5)-H5)/H5</f>
        <v>6.6500652418614123E-2</v>
      </c>
      <c r="T5" s="40">
        <v>242.97</v>
      </c>
      <c r="U5" s="218">
        <f ca="1">((K5+T5)-L5)/L5</f>
        <v>4.4300238031538153E-2</v>
      </c>
      <c r="V5" s="6"/>
    </row>
    <row r="6" spans="1:45" ht="15.95" customHeight="1">
      <c r="A6" s="138" t="e" vm="4">
        <v>#VALUE!</v>
      </c>
      <c r="B6" s="47" cm="1">
        <f t="array" aca="1" ref="B6" ca="1">_FV(A6,"Price")</f>
        <v>19.36</v>
      </c>
      <c r="C6" s="12" t="s">
        <v>27</v>
      </c>
      <c r="D6" s="139" t="s">
        <v>28</v>
      </c>
      <c r="E6" s="66">
        <v>2035</v>
      </c>
      <c r="F6" s="40">
        <v>25.09</v>
      </c>
      <c r="G6" s="34">
        <f ca="1">E6*B6</f>
        <v>39397.599999999999</v>
      </c>
      <c r="H6" s="34">
        <f t="shared" ref="H6" si="0">E6*F6</f>
        <v>51058.15</v>
      </c>
      <c r="I6" s="37">
        <v>2002</v>
      </c>
      <c r="J6" s="43">
        <v>23.47</v>
      </c>
      <c r="K6" s="71">
        <f ca="1">I6*B6</f>
        <v>38758.720000000001</v>
      </c>
      <c r="L6" s="71">
        <f>I6*J6</f>
        <v>46986.939999999995</v>
      </c>
      <c r="M6" s="50">
        <f>O6/F6</f>
        <v>0.29892387405340776</v>
      </c>
      <c r="N6" s="49">
        <f>O6/J6</f>
        <v>0.31955688112484026</v>
      </c>
      <c r="O6" s="40">
        <f>24*0.3125</f>
        <v>7.5</v>
      </c>
      <c r="P6" s="7">
        <f>(E6+I6)*O6</f>
        <v>30277.5</v>
      </c>
      <c r="Q6" s="201">
        <f>P6/12</f>
        <v>2523.125</v>
      </c>
      <c r="R6" s="40">
        <v>6540.93</v>
      </c>
      <c r="S6" s="200">
        <f ca="1">((G6+R6)-H6)/H6</f>
        <v>-0.10027037799058529</v>
      </c>
      <c r="T6" s="40">
        <v>5046.57</v>
      </c>
      <c r="U6" s="218">
        <f ca="1">((K6+T6)-L6)/L6</f>
        <v>-6.771349655883091E-2</v>
      </c>
      <c r="V6" s="6"/>
    </row>
    <row r="7" spans="1:45" ht="15.95" customHeight="1">
      <c r="A7" s="209" t="e" vm="5">
        <v>#VALUE!</v>
      </c>
      <c r="B7" s="210" cm="1">
        <f t="array" aca="1" ref="B7" ca="1">_FV(A7,"Price")</f>
        <v>14.8</v>
      </c>
      <c r="C7" s="166" t="s">
        <v>29</v>
      </c>
      <c r="D7" s="170" t="s">
        <v>30</v>
      </c>
      <c r="E7" s="66">
        <v>1558.1134</v>
      </c>
      <c r="F7" s="67">
        <v>14.11</v>
      </c>
      <c r="G7" s="68">
        <f ca="1">E7*B7</f>
        <v>23060.078320000001</v>
      </c>
      <c r="H7" s="68">
        <f>E7*F7</f>
        <v>21984.980073999999</v>
      </c>
      <c r="I7" s="69">
        <v>1777.5397</v>
      </c>
      <c r="J7" s="70">
        <v>13.8</v>
      </c>
      <c r="K7" s="71">
        <f ca="1">I7*B7</f>
        <v>26307.587560000004</v>
      </c>
      <c r="L7" s="71">
        <f>I7*J7</f>
        <v>24530.047860000002</v>
      </c>
      <c r="M7" s="72">
        <f>O7/F7</f>
        <v>0.13182140326009922</v>
      </c>
      <c r="N7" s="211">
        <f>O7/J7</f>
        <v>0.13478260869565215</v>
      </c>
      <c r="O7" s="67">
        <f>12*0.155</f>
        <v>1.8599999999999999</v>
      </c>
      <c r="P7" s="212">
        <f>(E7+I7)*O7</f>
        <v>6204.3147659999995</v>
      </c>
      <c r="Q7" s="217">
        <f>P7/12</f>
        <v>517.0262305</v>
      </c>
      <c r="R7" s="40">
        <v>1432.98</v>
      </c>
      <c r="S7" s="279">
        <f ca="1">((G7+R7)-H7)/H7</f>
        <v>0.11408144276492288</v>
      </c>
      <c r="T7" s="40">
        <v>2040.16</v>
      </c>
      <c r="U7" s="218">
        <f ca="1">((K7+T7)-L7)/L7</f>
        <v>0.1556336017682764</v>
      </c>
      <c r="V7" s="6"/>
    </row>
    <row r="8" spans="1:45" s="208" customFormat="1" ht="15.95" customHeight="1">
      <c r="A8" s="275"/>
      <c r="B8" s="203"/>
      <c r="C8" s="275"/>
      <c r="D8" s="275"/>
      <c r="E8" s="275"/>
      <c r="F8" s="276"/>
      <c r="G8" s="275"/>
      <c r="H8" s="275"/>
      <c r="I8" s="275"/>
      <c r="J8" s="203"/>
      <c r="K8" s="203"/>
      <c r="L8" s="203"/>
      <c r="M8" s="203"/>
      <c r="N8" s="203"/>
      <c r="O8" s="203"/>
      <c r="P8" s="203"/>
      <c r="Q8" s="203"/>
      <c r="R8" s="238"/>
      <c r="S8" s="277"/>
      <c r="T8" s="203"/>
      <c r="U8" s="203"/>
      <c r="V8" s="6"/>
      <c r="W8" s="3"/>
      <c r="X8" s="3"/>
      <c r="Y8" s="73"/>
      <c r="Z8" s="2"/>
      <c r="AA8" s="3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/>
      <c r="AR8" s="164"/>
      <c r="AS8" s="164"/>
    </row>
    <row r="9" spans="1:45" s="208" customFormat="1" ht="15.95" customHeight="1">
      <c r="A9" s="275"/>
      <c r="B9" s="203"/>
      <c r="C9" s="275"/>
      <c r="D9" s="275"/>
      <c r="E9" s="275"/>
      <c r="F9" s="276"/>
      <c r="G9" s="275"/>
      <c r="H9" s="280">
        <f ca="1">G5+K5</f>
        <v>32896.679819999998</v>
      </c>
      <c r="I9" s="280">
        <f>H5+L5</f>
        <v>32499.620995000001</v>
      </c>
      <c r="J9" s="203"/>
      <c r="K9" s="203"/>
      <c r="L9" s="203"/>
      <c r="M9" s="203"/>
      <c r="N9" s="203"/>
      <c r="O9" s="203"/>
      <c r="P9" s="203"/>
      <c r="Q9" s="203"/>
      <c r="R9" s="238"/>
      <c r="S9" s="277"/>
      <c r="T9" s="203"/>
      <c r="U9" s="203"/>
      <c r="V9" s="6"/>
      <c r="W9" s="3"/>
      <c r="X9" s="3"/>
      <c r="Y9" s="73"/>
      <c r="Z9" s="2"/>
      <c r="AA9" s="3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/>
      <c r="AR9" s="164"/>
      <c r="AS9" s="164"/>
    </row>
    <row r="10" spans="1:45" ht="17.25">
      <c r="A10" s="339"/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1"/>
      <c r="N10" s="296"/>
      <c r="O10" s="219" t="s">
        <v>31</v>
      </c>
      <c r="P10" s="220">
        <f>SUM(P3:P9)</f>
        <v>94362.469685999997</v>
      </c>
      <c r="Q10" s="220">
        <f>SUM(Q3:Q9)</f>
        <v>7863.5391405</v>
      </c>
      <c r="R10" s="228"/>
      <c r="S10" s="214"/>
      <c r="T10" s="213"/>
      <c r="U10" s="213"/>
      <c r="V10" s="298"/>
    </row>
    <row r="11" spans="1:45" ht="21">
      <c r="A11" s="338" t="s">
        <v>32</v>
      </c>
      <c r="B11" s="338"/>
      <c r="C11" s="338"/>
      <c r="D11" s="338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338"/>
      <c r="Q11" s="338"/>
      <c r="R11" s="226"/>
      <c r="S11" s="185"/>
      <c r="T11" s="295"/>
      <c r="U11" s="295"/>
      <c r="V11" s="298"/>
      <c r="W11" s="76"/>
    </row>
    <row r="12" spans="1:45">
      <c r="A12" s="258" t="e" vm="6">
        <v>#VALUE!</v>
      </c>
      <c r="B12" s="259" cm="1">
        <f t="array" aca="1" ref="B12" ca="1">_FV(A12,"Price")</f>
        <v>15.87</v>
      </c>
      <c r="C12" s="260" t="s">
        <v>33</v>
      </c>
      <c r="D12" s="261" t="s">
        <v>34</v>
      </c>
      <c r="E12" s="262"/>
      <c r="F12" s="262"/>
      <c r="G12" s="68"/>
      <c r="H12" s="263"/>
      <c r="I12" s="264">
        <v>1319.2668000000001</v>
      </c>
      <c r="J12" s="265">
        <v>14.58</v>
      </c>
      <c r="K12" s="266">
        <f ca="1">I12*B12</f>
        <v>20936.764116000002</v>
      </c>
      <c r="L12" s="266">
        <f t="shared" ref="L12" si="1">I12*J12</f>
        <v>19234.909944000003</v>
      </c>
      <c r="M12" s="267"/>
      <c r="N12" s="268">
        <f t="shared" ref="N12" si="2">O12/J12</f>
        <v>0.12757201646090535</v>
      </c>
      <c r="O12" s="221">
        <f>12*0.155</f>
        <v>1.8599999999999999</v>
      </c>
      <c r="P12" s="215">
        <f t="shared" ref="P12:P13" si="3">(E12+I12)*O12</f>
        <v>2453.8362480000001</v>
      </c>
      <c r="Q12" s="222">
        <f t="shared" ref="Q12:Q13" si="4">P12/12</f>
        <v>204.48635400000001</v>
      </c>
      <c r="R12" s="229"/>
      <c r="S12" s="200"/>
      <c r="T12" s="223"/>
      <c r="U12" s="223"/>
      <c r="V12" s="298"/>
    </row>
    <row r="13" spans="1:45">
      <c r="A13" s="269" t="e" vm="7">
        <v>#VALUE!</v>
      </c>
      <c r="B13" s="253" cm="1">
        <f t="array" aca="1" ref="B13" ca="1">_FV(A13,"Price")</f>
        <v>11.29</v>
      </c>
      <c r="C13" s="254" t="s">
        <v>35</v>
      </c>
      <c r="D13" s="140" t="s">
        <v>23</v>
      </c>
      <c r="E13" s="255">
        <v>1075</v>
      </c>
      <c r="F13" s="270">
        <v>12.14</v>
      </c>
      <c r="G13" s="204">
        <f ca="1">E13*B13</f>
        <v>12136.749999999998</v>
      </c>
      <c r="H13" s="271">
        <f t="shared" ref="H13" si="5">E13*F13</f>
        <v>13050.5</v>
      </c>
      <c r="I13" s="256"/>
      <c r="J13" s="205"/>
      <c r="K13" s="206"/>
      <c r="L13" s="206"/>
      <c r="M13" s="72">
        <f>O13/F13</f>
        <v>0.25700164744645798</v>
      </c>
      <c r="N13" s="207"/>
      <c r="O13" s="257">
        <f>12*0.26</f>
        <v>3.12</v>
      </c>
      <c r="P13" s="215">
        <f t="shared" si="3"/>
        <v>3354</v>
      </c>
      <c r="Q13" s="222">
        <f t="shared" si="4"/>
        <v>279.5</v>
      </c>
      <c r="R13" s="278">
        <v>382.89</v>
      </c>
      <c r="S13" s="200">
        <f ca="1">((G13+R13)-H13)/H13</f>
        <v>-4.0677368683192397E-2</v>
      </c>
      <c r="T13" s="216"/>
      <c r="U13" s="216"/>
      <c r="V13" s="298"/>
    </row>
    <row r="14" spans="1:45" ht="17.25">
      <c r="A14" s="195"/>
      <c r="B14" s="3"/>
      <c r="C14" s="1"/>
      <c r="D14" s="59"/>
      <c r="E14" s="59"/>
      <c r="F14" s="1"/>
      <c r="G14" s="1"/>
      <c r="H14" s="1"/>
      <c r="I14" s="1"/>
      <c r="J14" s="2"/>
      <c r="K14" s="2"/>
      <c r="M14" s="2"/>
      <c r="N14" s="2"/>
      <c r="O14" s="22" t="s">
        <v>31</v>
      </c>
      <c r="P14" s="65">
        <f>P12+P13</f>
        <v>5807.8362479999996</v>
      </c>
      <c r="Q14" s="11">
        <f>Q12+Q13</f>
        <v>483.98635400000001</v>
      </c>
      <c r="R14" s="228"/>
      <c r="S14" s="214"/>
      <c r="T14" s="213"/>
      <c r="U14" s="213"/>
      <c r="V14" s="298"/>
    </row>
    <row r="15" spans="1:45" ht="17.25">
      <c r="A15" s="196"/>
      <c r="B15" s="3"/>
      <c r="C15" s="1"/>
      <c r="D15" s="59"/>
      <c r="E15" s="59"/>
      <c r="F15" s="1"/>
      <c r="G15" s="59"/>
      <c r="H15" s="59"/>
      <c r="I15" s="1"/>
      <c r="J15" s="3" t="s">
        <v>36</v>
      </c>
      <c r="K15" s="3">
        <v>1.37</v>
      </c>
      <c r="M15" s="2"/>
      <c r="N15" s="2"/>
      <c r="O15" s="97"/>
      <c r="P15" s="98"/>
      <c r="Q15" s="98"/>
      <c r="R15" s="230"/>
      <c r="S15" s="186"/>
      <c r="T15" s="98"/>
      <c r="U15" s="98"/>
      <c r="V15" s="298"/>
    </row>
    <row r="16" spans="1:45" ht="17.25">
      <c r="A16" s="196"/>
      <c r="B16" s="3"/>
      <c r="C16" s="1"/>
      <c r="D16" s="59"/>
      <c r="E16" s="59"/>
      <c r="F16" s="150" t="s">
        <v>37</v>
      </c>
      <c r="G16" s="196">
        <f ca="1">(G12+G13)*K15</f>
        <v>16627.3475</v>
      </c>
      <c r="H16" s="59">
        <f>H13*K15</f>
        <v>17879.185000000001</v>
      </c>
      <c r="I16" s="1"/>
      <c r="J16" s="150" t="s">
        <v>37</v>
      </c>
      <c r="K16" s="95">
        <f ca="1">K12*K15</f>
        <v>28683.366838920007</v>
      </c>
      <c r="L16" s="95">
        <f>L12*K15</f>
        <v>26351.826623280005</v>
      </c>
      <c r="M16" s="2"/>
      <c r="N16" s="119"/>
      <c r="O16" s="97"/>
      <c r="P16" s="98"/>
      <c r="Q16" s="98"/>
      <c r="R16" s="230"/>
      <c r="S16" s="186"/>
      <c r="T16" s="98"/>
      <c r="U16" s="98"/>
      <c r="V16" s="298"/>
    </row>
    <row r="17" spans="1:22">
      <c r="A17" s="165"/>
      <c r="F17" s="2" t="s">
        <v>38</v>
      </c>
      <c r="G17" s="87">
        <f ca="1">SUM(G3:G9)+G16</f>
        <v>225321.61667550003</v>
      </c>
      <c r="H17" s="77">
        <f ca="1">SUM(H3:H9)+H16</f>
        <v>275756.46733100002</v>
      </c>
      <c r="J17" s="5" t="s">
        <v>38</v>
      </c>
      <c r="K17" s="87">
        <f ca="1">SUM(K3:K9)+K16</f>
        <v>221065.84037092005</v>
      </c>
      <c r="L17" s="77">
        <f>SUM(L3:L9)+L16</f>
        <v>230043.14471028</v>
      </c>
      <c r="V17" s="298"/>
    </row>
    <row r="18" spans="1:22" ht="30.75">
      <c r="A18" s="165"/>
      <c r="D18" s="283" t="s">
        <v>39</v>
      </c>
      <c r="E18" s="281" t="e">
        <f>#REF!+#REF!+#REF!+#REF!</f>
        <v>#REF!</v>
      </c>
      <c r="I18" s="94" t="e">
        <f>#REF!+#REF!+#REF!+#REF!+#REF!+#REF!</f>
        <v>#REF!</v>
      </c>
      <c r="V18" s="298"/>
    </row>
    <row r="19" spans="1:22">
      <c r="A19" s="122"/>
      <c r="B19" s="83"/>
      <c r="D19" s="208" t="s">
        <v>40</v>
      </c>
      <c r="E19" s="282">
        <f>-E20</f>
        <v>-67520.597500000003</v>
      </c>
      <c r="I19" s="79">
        <f>-I20</f>
        <v>-68444.034500000009</v>
      </c>
      <c r="J19" s="78"/>
      <c r="M19" s="1"/>
      <c r="N19" s="86">
        <v>30000</v>
      </c>
      <c r="O19" s="1">
        <v>15000</v>
      </c>
      <c r="P19" s="2"/>
      <c r="Q19" s="1"/>
      <c r="R19" s="231"/>
      <c r="S19" s="188"/>
      <c r="T19" s="1"/>
      <c r="U19" s="1"/>
      <c r="V19" s="298"/>
    </row>
    <row r="20" spans="1:22">
      <c r="A20" s="119"/>
      <c r="B20" s="84"/>
      <c r="D20" s="284" t="s">
        <v>41</v>
      </c>
      <c r="E20" s="125">
        <f>61679.26+4263.75*K15</f>
        <v>67520.597500000003</v>
      </c>
      <c r="F20" s="85"/>
      <c r="I20" s="125">
        <f>57878.8+7711.85*K15</f>
        <v>68444.034500000009</v>
      </c>
      <c r="J20" s="84"/>
      <c r="M20" s="1" t="s">
        <v>42</v>
      </c>
      <c r="N20" s="1"/>
      <c r="O20" s="1"/>
      <c r="P20" s="1">
        <v>8</v>
      </c>
      <c r="Q20" s="1"/>
      <c r="R20" s="188">
        <f>(0.31*24)/24.94</f>
        <v>0.29831595829991975</v>
      </c>
      <c r="S20" s="188"/>
      <c r="T20" s="1"/>
      <c r="U20" s="1"/>
      <c r="V20" s="298"/>
    </row>
    <row r="21" spans="1:22">
      <c r="A21" s="123"/>
      <c r="D21" s="80" t="s">
        <v>43</v>
      </c>
      <c r="E21" s="79">
        <f ca="1">((G3+G4+G7)*30%)+(50%*(G6+G5))+(30%*(G13*K15))</f>
        <v>80937.942128850002</v>
      </c>
      <c r="I21" s="79">
        <f ca="1">(K3+K4+K7)*30%+(50%*(K5+K6))+(30%*(K12*K15))</f>
        <v>75188.894949075999</v>
      </c>
      <c r="M21" s="1" t="s">
        <v>44</v>
      </c>
      <c r="N21" s="1">
        <f>N19*0.33</f>
        <v>9900</v>
      </c>
      <c r="O21" s="1">
        <f>O19*0.2</f>
        <v>3000</v>
      </c>
      <c r="P21" s="1">
        <v>3</v>
      </c>
      <c r="Q21" s="1"/>
      <c r="R21" s="231"/>
      <c r="S21" s="188"/>
      <c r="T21" s="1"/>
      <c r="U21" s="1"/>
      <c r="V21" s="298"/>
    </row>
    <row r="22" spans="1:22" ht="15.95" customHeight="1">
      <c r="A22" s="304" t="s">
        <v>45</v>
      </c>
      <c r="B22" s="304"/>
      <c r="C22" s="305"/>
      <c r="D22" s="80" t="s">
        <v>46</v>
      </c>
      <c r="E22" s="99">
        <f ca="1">E21/G17</f>
        <v>0.35921072874873727</v>
      </c>
      <c r="F22" s="76"/>
      <c r="I22" s="99">
        <f ca="1">I21/K17</f>
        <v>0.3401199155098712</v>
      </c>
      <c r="M22" s="1" t="s">
        <v>47</v>
      </c>
      <c r="N22" s="1">
        <f>N19*0.33</f>
        <v>9900</v>
      </c>
      <c r="O22" s="1">
        <f>O19*0.4</f>
        <v>6000</v>
      </c>
      <c r="P22" s="1">
        <v>6</v>
      </c>
      <c r="Q22" s="1"/>
      <c r="R22" s="231"/>
      <c r="S22" s="188"/>
      <c r="T22" s="1"/>
      <c r="U22" s="1"/>
      <c r="V22" s="298"/>
    </row>
    <row r="23" spans="1:22" ht="15" customHeight="1">
      <c r="A23" s="304" t="s">
        <v>48</v>
      </c>
      <c r="B23" s="304"/>
      <c r="C23" s="305"/>
      <c r="D23" s="80" t="s">
        <v>49</v>
      </c>
      <c r="E23" s="79">
        <f ca="1">E24/0.3</f>
        <v>256210.25682216676</v>
      </c>
      <c r="F23" s="81"/>
      <c r="I23" s="79">
        <f ca="1">I24/0.3</f>
        <v>258109.70307281349</v>
      </c>
      <c r="M23" s="1" t="s">
        <v>50</v>
      </c>
      <c r="N23" s="1">
        <f>N19*0.33</f>
        <v>9900</v>
      </c>
      <c r="O23" s="1">
        <f>O19*0.4</f>
        <v>6000</v>
      </c>
      <c r="P23" s="1">
        <v>3</v>
      </c>
      <c r="Q23" s="1"/>
      <c r="R23" s="231"/>
      <c r="S23" s="188"/>
      <c r="T23" s="1"/>
      <c r="U23" s="1"/>
      <c r="V23" s="298"/>
    </row>
    <row r="24" spans="1:22">
      <c r="A24" s="304" t="s">
        <v>51</v>
      </c>
      <c r="B24" s="304"/>
      <c r="C24" s="304"/>
      <c r="D24" s="80" t="s">
        <v>52</v>
      </c>
      <c r="E24" s="79">
        <f ca="1">E19+(G17-E21)</f>
        <v>76863.077046650025</v>
      </c>
      <c r="F24" s="85"/>
      <c r="I24" s="79">
        <f ca="1">I19+(K17-I21)</f>
        <v>77432.910921844043</v>
      </c>
      <c r="J24" s="84"/>
      <c r="M24" s="1"/>
      <c r="N24" s="1"/>
      <c r="O24" s="1"/>
      <c r="P24" s="1"/>
      <c r="Q24" s="1"/>
      <c r="R24" s="231"/>
      <c r="S24" s="188"/>
      <c r="T24" s="1"/>
      <c r="U24" s="1"/>
      <c r="V24" s="298"/>
    </row>
    <row r="25" spans="1:22" ht="18.75">
      <c r="A25" s="304" t="s">
        <v>53</v>
      </c>
      <c r="B25" s="304"/>
      <c r="C25" s="305"/>
      <c r="D25" s="80" t="s">
        <v>54</v>
      </c>
      <c r="E25" s="124">
        <f ca="1">E24/G17</f>
        <v>0.34112606762157854</v>
      </c>
      <c r="F25" s="81"/>
      <c r="I25" s="124">
        <f ca="1">I24/K17</f>
        <v>0.35027080978192549</v>
      </c>
      <c r="M25" s="1"/>
      <c r="N25" s="1"/>
      <c r="O25" s="1"/>
      <c r="P25" s="1"/>
      <c r="Q25" s="1"/>
      <c r="R25" s="231"/>
      <c r="S25" s="188"/>
      <c r="T25" s="1"/>
      <c r="U25" s="1"/>
      <c r="V25" s="298"/>
    </row>
    <row r="26" spans="1:22" ht="18.75">
      <c r="B26" s="293"/>
      <c r="C26" s="293"/>
      <c r="D26" s="90" t="s">
        <v>55</v>
      </c>
      <c r="E26" s="88"/>
      <c r="F26" s="91"/>
      <c r="G26" s="82"/>
      <c r="H26" s="82"/>
      <c r="I26" s="88"/>
      <c r="M26" s="1"/>
      <c r="N26" s="1"/>
      <c r="O26" s="1"/>
      <c r="P26" s="1"/>
      <c r="Q26" s="1"/>
      <c r="R26" s="231"/>
      <c r="S26" s="188"/>
      <c r="T26" s="1"/>
      <c r="U26" s="1"/>
      <c r="V26" s="298"/>
    </row>
    <row r="27" spans="1:22" ht="18.75">
      <c r="B27" s="293"/>
      <c r="C27" s="293"/>
      <c r="D27" s="92" t="s">
        <v>56</v>
      </c>
      <c r="E27" s="89"/>
      <c r="F27" s="81"/>
      <c r="I27" s="306" t="s">
        <v>56</v>
      </c>
      <c r="J27" s="306"/>
      <c r="K27" s="81"/>
      <c r="L27" s="2"/>
      <c r="M27" s="2"/>
      <c r="N27" s="1"/>
      <c r="O27" s="1"/>
      <c r="P27" s="1"/>
      <c r="Q27" s="1"/>
      <c r="R27" s="231"/>
      <c r="S27" s="188"/>
      <c r="T27" s="1"/>
      <c r="U27" s="1"/>
      <c r="V27" s="298"/>
    </row>
    <row r="28" spans="1:22">
      <c r="B28" s="293"/>
      <c r="C28" s="293"/>
      <c r="D28" s="100" t="s">
        <v>57</v>
      </c>
      <c r="E28" s="101">
        <f ca="1">G17</f>
        <v>225321.61667550003</v>
      </c>
      <c r="F28" s="102" t="s">
        <v>58</v>
      </c>
      <c r="G28" s="103"/>
      <c r="H28" s="104"/>
      <c r="I28" s="105" t="s">
        <v>57</v>
      </c>
      <c r="J28" s="106"/>
      <c r="K28" s="107">
        <f ca="1">K17</f>
        <v>221065.84037092005</v>
      </c>
      <c r="L28" s="108" t="s">
        <v>58</v>
      </c>
      <c r="M28" s="287"/>
      <c r="N28" s="286"/>
      <c r="O28" s="1"/>
      <c r="P28" s="1"/>
      <c r="Q28" s="1"/>
      <c r="R28" s="231"/>
      <c r="S28" s="188"/>
      <c r="T28" s="1"/>
      <c r="U28" s="1"/>
      <c r="V28" s="298"/>
    </row>
    <row r="29" spans="1:22">
      <c r="B29" s="293"/>
      <c r="C29" s="293"/>
      <c r="D29" s="100" t="s">
        <v>46</v>
      </c>
      <c r="E29" s="273">
        <f ca="1">E22</f>
        <v>0.35921072874873727</v>
      </c>
      <c r="F29" s="100" t="s">
        <v>59</v>
      </c>
      <c r="G29" s="101"/>
      <c r="H29" s="101">
        <f ca="1">E28+H28</f>
        <v>225321.61667550003</v>
      </c>
      <c r="I29" s="105" t="s">
        <v>46</v>
      </c>
      <c r="J29" s="106"/>
      <c r="K29" s="274">
        <f ca="1">I22</f>
        <v>0.3401199155098712</v>
      </c>
      <c r="L29" s="111" t="s">
        <v>59</v>
      </c>
      <c r="M29" s="106"/>
      <c r="N29" s="288">
        <f ca="1">K28+N28</f>
        <v>221065.84037092005</v>
      </c>
      <c r="O29" s="1"/>
      <c r="P29" s="1"/>
      <c r="Q29" s="1"/>
      <c r="R29" s="231"/>
      <c r="S29" s="188"/>
      <c r="T29" s="1"/>
      <c r="U29" s="1"/>
      <c r="V29" s="298"/>
    </row>
    <row r="30" spans="1:22">
      <c r="B30" s="293"/>
      <c r="C30" s="293"/>
      <c r="D30" s="100" t="s">
        <v>60</v>
      </c>
      <c r="E30" s="101">
        <f>E20</f>
        <v>67520.597500000003</v>
      </c>
      <c r="F30" s="100" t="s">
        <v>61</v>
      </c>
      <c r="G30" s="109"/>
      <c r="H30" s="101">
        <f ca="1">H28*E29</f>
        <v>0</v>
      </c>
      <c r="I30" s="105" t="s">
        <v>60</v>
      </c>
      <c r="J30" s="106"/>
      <c r="K30" s="107">
        <f>I20</f>
        <v>68444.034500000009</v>
      </c>
      <c r="L30" s="111" t="s">
        <v>61</v>
      </c>
      <c r="M30" s="106"/>
      <c r="N30" s="107">
        <f ca="1">N28*K29</f>
        <v>0</v>
      </c>
      <c r="O30" s="1"/>
      <c r="P30" s="1"/>
      <c r="Q30" s="1"/>
      <c r="R30" s="231"/>
      <c r="S30" s="188"/>
      <c r="T30" s="1"/>
      <c r="U30" s="1"/>
      <c r="V30" s="298"/>
    </row>
    <row r="31" spans="1:22">
      <c r="B31" s="293"/>
      <c r="C31" s="293"/>
      <c r="D31" s="100" t="s">
        <v>62</v>
      </c>
      <c r="E31" s="101">
        <f ca="1">E21</f>
        <v>80937.942128850002</v>
      </c>
      <c r="F31" s="100" t="s">
        <v>63</v>
      </c>
      <c r="G31" s="101"/>
      <c r="H31" s="101">
        <f>E19-H28</f>
        <v>-67520.597500000003</v>
      </c>
      <c r="I31" s="105" t="s">
        <v>64</v>
      </c>
      <c r="J31" s="106"/>
      <c r="K31" s="107">
        <f ca="1">I21</f>
        <v>75188.894949075999</v>
      </c>
      <c r="L31" s="111" t="s">
        <v>63</v>
      </c>
      <c r="M31" s="106"/>
      <c r="N31" s="107">
        <f>I19-N28</f>
        <v>-68444.034500000009</v>
      </c>
      <c r="O31" s="1"/>
      <c r="P31" s="1"/>
      <c r="Q31" s="1"/>
      <c r="R31" s="231"/>
      <c r="S31" s="188"/>
      <c r="T31" s="1"/>
      <c r="U31" s="1"/>
      <c r="V31" s="298"/>
    </row>
    <row r="32" spans="1:22">
      <c r="B32" s="293"/>
      <c r="C32" s="293"/>
      <c r="D32" s="100" t="s">
        <v>65</v>
      </c>
      <c r="E32" s="101">
        <f ca="1">E28-E30-E31</f>
        <v>76863.077046650025</v>
      </c>
      <c r="F32" s="100" t="s">
        <v>66</v>
      </c>
      <c r="G32" s="101"/>
      <c r="H32" s="101">
        <f ca="1">E30+(H28*(1-E29/100))</f>
        <v>67520.597500000003</v>
      </c>
      <c r="I32" s="336" t="s">
        <v>65</v>
      </c>
      <c r="J32" s="337"/>
      <c r="K32" s="107">
        <f ca="1">I24</f>
        <v>77432.910921844043</v>
      </c>
      <c r="L32" s="111" t="s">
        <v>66</v>
      </c>
      <c r="M32" s="106"/>
      <c r="N32" s="107">
        <f ca="1">K30 + (N28*(1 - K29/100))</f>
        <v>68444.034500000009</v>
      </c>
      <c r="O32" s="1"/>
      <c r="P32" s="1"/>
      <c r="Q32" s="1"/>
      <c r="R32" s="231"/>
      <c r="S32" s="188"/>
      <c r="T32" s="1"/>
      <c r="U32" s="1"/>
      <c r="V32" s="298"/>
    </row>
    <row r="33" spans="1:44">
      <c r="B33" s="293"/>
      <c r="C33" s="293"/>
      <c r="D33" s="112" t="s">
        <v>67</v>
      </c>
      <c r="E33" s="109">
        <f ca="1">E32/E28</f>
        <v>0.34112606762157854</v>
      </c>
      <c r="F33" s="100" t="s">
        <v>68</v>
      </c>
      <c r="G33" s="101"/>
      <c r="H33" s="101">
        <f ca="1">H29*E29</f>
        <v>80937.942128850002</v>
      </c>
      <c r="I33" s="116" t="s">
        <v>69</v>
      </c>
      <c r="J33" s="106"/>
      <c r="K33" s="289">
        <f ca="1">K32/K28</f>
        <v>0.35027080978192549</v>
      </c>
      <c r="L33" s="111" t="s">
        <v>68</v>
      </c>
      <c r="M33" s="106"/>
      <c r="N33" s="107">
        <f ca="1">N29 * K29</f>
        <v>75188.894949075999</v>
      </c>
      <c r="O33" s="1"/>
      <c r="P33" s="1"/>
      <c r="Q33" s="1"/>
      <c r="R33" s="231"/>
      <c r="S33" s="188"/>
      <c r="T33" s="1"/>
      <c r="U33" s="1"/>
      <c r="V33" s="298"/>
    </row>
    <row r="34" spans="1:44">
      <c r="B34" s="293"/>
      <c r="C34" s="293"/>
      <c r="D34" s="112"/>
      <c r="E34" s="109"/>
      <c r="F34" s="112" t="s">
        <v>70</v>
      </c>
      <c r="G34" s="109"/>
      <c r="H34" s="101">
        <f ca="1">H31+(H29-H33)</f>
        <v>76863.077046650025</v>
      </c>
      <c r="I34" s="113"/>
      <c r="J34" s="106"/>
      <c r="K34" s="110"/>
      <c r="L34" s="111" t="s">
        <v>70</v>
      </c>
      <c r="M34" s="106"/>
      <c r="N34" s="107">
        <f ca="1">N31+(N29-N33)</f>
        <v>77432.910921844043</v>
      </c>
      <c r="O34" s="1"/>
      <c r="P34" s="1"/>
      <c r="Q34" s="1"/>
      <c r="R34" s="231"/>
      <c r="S34" s="188"/>
      <c r="T34" s="1"/>
      <c r="U34" s="1"/>
      <c r="V34" s="298"/>
    </row>
    <row r="35" spans="1:44">
      <c r="B35" s="293"/>
      <c r="C35" s="293"/>
      <c r="D35" s="112"/>
      <c r="E35" s="109"/>
      <c r="F35" s="112" t="s">
        <v>71</v>
      </c>
      <c r="G35" s="109"/>
      <c r="H35" s="114">
        <f ca="1">H34 / H29</f>
        <v>0.34112606762157854</v>
      </c>
      <c r="I35" s="113"/>
      <c r="J35" s="106"/>
      <c r="K35" s="110"/>
      <c r="L35" s="111" t="s">
        <v>71</v>
      </c>
      <c r="M35" s="106"/>
      <c r="N35" s="115">
        <f ca="1">N34 / N29</f>
        <v>0.35027080978192549</v>
      </c>
      <c r="O35" s="1"/>
      <c r="P35" s="1"/>
      <c r="Q35" s="1"/>
      <c r="R35" s="231"/>
      <c r="S35" s="188"/>
      <c r="T35" s="1"/>
      <c r="U35" s="1"/>
      <c r="V35" s="298"/>
    </row>
    <row r="36" spans="1:44">
      <c r="B36" s="2"/>
      <c r="F36" s="74"/>
      <c r="V36" s="298"/>
    </row>
    <row r="37" spans="1:44">
      <c r="A37" s="155"/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6"/>
      <c r="R37" s="234"/>
      <c r="S37" s="190"/>
      <c r="T37" s="176"/>
      <c r="U37" s="176"/>
      <c r="V37" s="6"/>
    </row>
    <row r="38" spans="1:44" ht="15.95" customHeight="1">
      <c r="A38" s="307" t="s">
        <v>72</v>
      </c>
      <c r="B38" s="307"/>
      <c r="C38" s="307"/>
      <c r="D38" s="307"/>
      <c r="E38" s="307"/>
      <c r="F38" s="307"/>
      <c r="G38" s="307"/>
      <c r="H38" s="307"/>
      <c r="I38" s="307"/>
      <c r="J38" s="307"/>
      <c r="K38" s="307"/>
      <c r="L38" s="307"/>
      <c r="M38" s="307"/>
      <c r="N38" s="307"/>
      <c r="O38" s="307"/>
      <c r="P38" s="307"/>
      <c r="Q38" s="307"/>
      <c r="R38" s="235"/>
      <c r="S38" s="191"/>
      <c r="T38" s="177"/>
      <c r="U38" s="177"/>
      <c r="V38" s="6"/>
    </row>
    <row r="39" spans="1:44" ht="17.100000000000001" customHeight="1">
      <c r="A39" s="158" t="s">
        <v>73</v>
      </c>
      <c r="B39" s="136">
        <v>26.01</v>
      </c>
      <c r="C39" s="12" t="s">
        <v>27</v>
      </c>
      <c r="D39" s="139" t="s">
        <v>74</v>
      </c>
      <c r="E39" s="142">
        <v>607.77840000000003</v>
      </c>
      <c r="F39" s="147">
        <v>25.42</v>
      </c>
      <c r="G39" s="34">
        <f>E39*B39</f>
        <v>15808.316184000001</v>
      </c>
      <c r="H39" s="34">
        <f t="shared" ref="H39" si="6">E39*F39</f>
        <v>15449.726928000002</v>
      </c>
      <c r="I39" s="143"/>
      <c r="J39" s="144"/>
      <c r="K39" s="145"/>
      <c r="L39" s="145"/>
      <c r="M39" s="157">
        <f t="shared" ref="M39" si="7">O39/F39</f>
        <v>0.2950432730133753</v>
      </c>
      <c r="N39" s="146"/>
      <c r="O39" s="40">
        <f>24*0.3125</f>
        <v>7.5</v>
      </c>
      <c r="P39" s="148">
        <f t="shared" ref="P39" si="8">(E39+I39)*O39</f>
        <v>4558.3380000000006</v>
      </c>
      <c r="Q39" s="148">
        <f t="shared" ref="Q39" si="9">P39/12</f>
        <v>379.86150000000004</v>
      </c>
      <c r="R39" s="232">
        <v>1042.0999999999999</v>
      </c>
      <c r="S39" s="200">
        <f>((G39+R39)-H39)/H39</f>
        <v>9.0661101165580391E-2</v>
      </c>
      <c r="T39" s="174"/>
      <c r="U39" s="174"/>
      <c r="V39" s="6"/>
    </row>
    <row r="40" spans="1:44" ht="17.25">
      <c r="A40" s="149"/>
      <c r="B40" s="150"/>
      <c r="C40" s="149"/>
      <c r="D40" s="151"/>
      <c r="E40" s="151"/>
      <c r="F40" s="149"/>
      <c r="G40" s="149"/>
      <c r="H40" s="149"/>
      <c r="I40" s="149"/>
      <c r="J40" s="150"/>
      <c r="K40" s="150"/>
      <c r="L40" s="150"/>
      <c r="M40" s="139"/>
      <c r="N40" s="139"/>
      <c r="O40" s="152" t="s">
        <v>31</v>
      </c>
      <c r="P40" s="153">
        <f>SUM(P39:P39)</f>
        <v>4558.3380000000006</v>
      </c>
      <c r="Q40" s="154">
        <f>(P40/12)</f>
        <v>379.86150000000004</v>
      </c>
      <c r="R40" s="233"/>
      <c r="S40" s="189"/>
      <c r="T40" s="175"/>
      <c r="U40" s="175"/>
      <c r="V40" s="6"/>
      <c r="Y40" s="12" t="s">
        <v>75</v>
      </c>
      <c r="Z40" s="60">
        <v>24.37</v>
      </c>
      <c r="AA40" s="3"/>
      <c r="AB40" s="60">
        <v>24.58</v>
      </c>
      <c r="AC40" s="60">
        <v>24.58</v>
      </c>
      <c r="AD40" s="61">
        <v>28.4</v>
      </c>
      <c r="AE40" s="60">
        <v>28.81</v>
      </c>
      <c r="AF40" s="60">
        <v>38.65</v>
      </c>
      <c r="AG40" s="60">
        <v>45.56</v>
      </c>
      <c r="AH40" s="60">
        <v>45.16</v>
      </c>
      <c r="AI40" s="60">
        <v>45.29</v>
      </c>
      <c r="AJ40" s="60">
        <v>45.16</v>
      </c>
      <c r="AK40" s="60">
        <v>48.24</v>
      </c>
      <c r="AL40" s="96">
        <v>47.66</v>
      </c>
      <c r="AM40" s="96">
        <v>47.64</v>
      </c>
      <c r="AN40" s="2">
        <v>47.07</v>
      </c>
      <c r="AO40" s="2">
        <v>46.92</v>
      </c>
      <c r="AP40" s="2">
        <v>46.49</v>
      </c>
      <c r="AQ40" s="2">
        <v>46.2</v>
      </c>
      <c r="AR40" s="2">
        <v>46.49</v>
      </c>
    </row>
    <row r="41" spans="1:44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15"/>
      <c r="R41" s="236"/>
      <c r="S41" s="184"/>
      <c r="T41" s="173"/>
      <c r="U41" s="173"/>
      <c r="V41" s="6"/>
      <c r="Y41" s="12" t="s">
        <v>76</v>
      </c>
      <c r="Z41" s="60">
        <v>44.8</v>
      </c>
      <c r="AA41" s="3"/>
      <c r="AB41" s="60">
        <v>45.41</v>
      </c>
      <c r="AC41" s="60">
        <v>45.41</v>
      </c>
      <c r="AD41" s="61">
        <v>46</v>
      </c>
      <c r="AE41" s="60">
        <v>46.57</v>
      </c>
      <c r="AF41" s="60">
        <v>37.340000000000003</v>
      </c>
      <c r="AG41" s="60">
        <v>37.799999999999997</v>
      </c>
      <c r="AH41" s="60">
        <v>37.03</v>
      </c>
      <c r="AI41" s="60">
        <v>37.03</v>
      </c>
      <c r="AJ41" s="60">
        <v>37.03</v>
      </c>
      <c r="AK41" s="75">
        <v>41.19</v>
      </c>
    </row>
    <row r="42" spans="1:44" ht="15.95" customHeight="1">
      <c r="A42" s="327" t="s">
        <v>77</v>
      </c>
      <c r="B42" s="327"/>
      <c r="C42" s="327"/>
      <c r="D42" s="327"/>
      <c r="E42" s="327"/>
      <c r="F42" s="327"/>
      <c r="G42" s="327"/>
      <c r="H42" s="327"/>
      <c r="I42" s="327"/>
      <c r="J42" s="327"/>
      <c r="K42" s="327"/>
      <c r="L42" s="327"/>
      <c r="M42" s="327"/>
      <c r="N42" s="327"/>
      <c r="O42" s="327"/>
      <c r="P42" s="327"/>
      <c r="Q42" s="327"/>
      <c r="R42" s="226"/>
      <c r="S42" s="185"/>
      <c r="T42" s="295"/>
      <c r="U42" s="295"/>
      <c r="V42" s="6"/>
      <c r="Y42" s="12" t="s">
        <v>78</v>
      </c>
      <c r="Z42" s="60">
        <v>26.51</v>
      </c>
      <c r="AA42" s="3"/>
      <c r="AB42" s="60">
        <v>26.81</v>
      </c>
      <c r="AC42" s="60">
        <v>26.81</v>
      </c>
      <c r="AD42" s="61">
        <v>31.41</v>
      </c>
      <c r="AE42" s="60">
        <v>31.77</v>
      </c>
      <c r="AF42" s="60">
        <v>32.14</v>
      </c>
      <c r="AG42" s="60">
        <v>32.520000000000003</v>
      </c>
      <c r="AH42" s="60">
        <v>30.02</v>
      </c>
      <c r="AI42" s="60">
        <v>30.02</v>
      </c>
      <c r="AJ42" s="60">
        <v>30.02</v>
      </c>
      <c r="AK42" s="60">
        <v>34.22</v>
      </c>
      <c r="AL42" s="96">
        <v>34.26</v>
      </c>
      <c r="AM42" s="96">
        <v>34.65</v>
      </c>
      <c r="AN42" s="2">
        <v>33.31</v>
      </c>
      <c r="AO42" s="2">
        <v>33.31</v>
      </c>
    </row>
    <row r="43" spans="1:44" ht="68.25">
      <c r="A43" s="23" t="s">
        <v>79</v>
      </c>
      <c r="B43" s="23" t="s">
        <v>2</v>
      </c>
      <c r="C43" s="23" t="s">
        <v>4</v>
      </c>
      <c r="D43" s="23"/>
      <c r="E43" s="23" t="s">
        <v>5</v>
      </c>
      <c r="F43" s="23" t="s">
        <v>6</v>
      </c>
      <c r="G43" s="23" t="s">
        <v>7</v>
      </c>
      <c r="H43" s="23" t="s">
        <v>8</v>
      </c>
      <c r="I43" s="41" t="s">
        <v>9</v>
      </c>
      <c r="J43" s="42" t="s">
        <v>10</v>
      </c>
      <c r="K43" s="42" t="s">
        <v>11</v>
      </c>
      <c r="L43" s="42" t="s">
        <v>12</v>
      </c>
      <c r="M43" s="23" t="s">
        <v>13</v>
      </c>
      <c r="N43" s="23" t="s">
        <v>14</v>
      </c>
      <c r="O43" s="23" t="s">
        <v>15</v>
      </c>
      <c r="P43" s="23" t="s">
        <v>16</v>
      </c>
      <c r="Q43" s="23" t="s">
        <v>17</v>
      </c>
      <c r="R43" s="227" t="s">
        <v>18</v>
      </c>
      <c r="S43" s="225" t="s">
        <v>19</v>
      </c>
      <c r="T43" s="272" t="s">
        <v>20</v>
      </c>
      <c r="U43" s="225" t="s">
        <v>80</v>
      </c>
      <c r="V43" s="6"/>
      <c r="Y43" s="12" t="s">
        <v>81</v>
      </c>
      <c r="Z43" s="60">
        <v>37.590000000000003</v>
      </c>
      <c r="AA43" s="3"/>
      <c r="AB43" s="60">
        <v>38.28</v>
      </c>
      <c r="AC43" s="60">
        <v>38.28</v>
      </c>
      <c r="AD43" s="61">
        <v>38.93</v>
      </c>
      <c r="AE43" s="60">
        <v>39.6</v>
      </c>
      <c r="AF43" s="60">
        <v>26.16</v>
      </c>
      <c r="AG43" s="60">
        <v>26.42</v>
      </c>
      <c r="AH43" s="60">
        <v>48.44</v>
      </c>
      <c r="AI43" s="75">
        <v>48.44</v>
      </c>
      <c r="AJ43" s="75">
        <v>48.44</v>
      </c>
      <c r="AK43" s="60">
        <v>55.04</v>
      </c>
      <c r="AL43" s="118">
        <v>58.34</v>
      </c>
      <c r="AM43" s="96">
        <v>61.46</v>
      </c>
      <c r="AN43" s="2">
        <v>63.27</v>
      </c>
      <c r="AO43" s="2">
        <v>65.42</v>
      </c>
    </row>
    <row r="44" spans="1:44" ht="15.95" customHeight="1">
      <c r="A44" s="331" t="s">
        <v>82</v>
      </c>
      <c r="B44" s="331"/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237"/>
      <c r="S44" s="182"/>
      <c r="T44" s="171"/>
      <c r="U44" s="171"/>
      <c r="V44" s="6"/>
      <c r="Y44" s="12" t="s">
        <v>83</v>
      </c>
      <c r="Z44" s="60">
        <v>13.07</v>
      </c>
      <c r="AA44" s="3"/>
      <c r="AB44" s="60">
        <v>13.25</v>
      </c>
      <c r="AC44" s="60">
        <v>13.25</v>
      </c>
      <c r="AD44" s="61">
        <v>33.380000000000003</v>
      </c>
      <c r="AE44" s="60">
        <v>33.840000000000003</v>
      </c>
      <c r="AF44" s="60">
        <v>51.58</v>
      </c>
      <c r="AG44" s="60">
        <v>59.77</v>
      </c>
      <c r="AH44" s="60">
        <v>60.72</v>
      </c>
      <c r="AI44" s="60">
        <v>60.72</v>
      </c>
      <c r="AJ44" s="60">
        <v>60.87</v>
      </c>
      <c r="AK44" s="60">
        <v>65.67</v>
      </c>
      <c r="AL44" s="96">
        <v>65.67</v>
      </c>
      <c r="AM44" s="96">
        <v>57.87</v>
      </c>
      <c r="AN44" s="2">
        <v>56.9</v>
      </c>
      <c r="AO44" s="2">
        <v>56.9</v>
      </c>
      <c r="AP44" s="2">
        <v>56.9</v>
      </c>
      <c r="AQ44" s="2">
        <v>48.14</v>
      </c>
      <c r="AR44" s="2">
        <v>48.14</v>
      </c>
    </row>
    <row r="45" spans="1:44" ht="15.95" customHeight="1">
      <c r="A45" s="141" t="e" vm="8">
        <v>#VALUE!</v>
      </c>
      <c r="B45" s="35" cm="1">
        <f t="array" aca="1" ref="B45" ca="1">_FV(A45,"Price")</f>
        <v>26.2667</v>
      </c>
      <c r="C45" s="33" t="s">
        <v>84</v>
      </c>
      <c r="D45" s="18" t="s">
        <v>85</v>
      </c>
      <c r="E45" s="37">
        <v>95.517600000000002</v>
      </c>
      <c r="F45" s="38">
        <v>39.85</v>
      </c>
      <c r="G45" s="34">
        <f ca="1">E45*B45</f>
        <v>2508.9321439200003</v>
      </c>
      <c r="H45" s="34">
        <f t="shared" ref="H45" si="10">E45*F45</f>
        <v>3806.3763600000002</v>
      </c>
      <c r="I45" s="37">
        <v>29.6372</v>
      </c>
      <c r="J45" s="43">
        <v>41.35</v>
      </c>
      <c r="K45" s="45">
        <f ca="1">I45*B45</f>
        <v>778.47144123999999</v>
      </c>
      <c r="L45" s="45">
        <f>I45*J45</f>
        <v>1225.4982199999999</v>
      </c>
      <c r="M45" s="50">
        <f>O45/F45</f>
        <v>0.17465495608531992</v>
      </c>
      <c r="N45" s="49">
        <f>O45/J45</f>
        <v>0.16831922611850059</v>
      </c>
      <c r="O45" s="64">
        <f>12*0.58</f>
        <v>6.9599999999999991</v>
      </c>
      <c r="P45" s="7">
        <f t="shared" ref="P45" si="11">(I45+E45)*O45</f>
        <v>871.07740799999988</v>
      </c>
      <c r="Q45" s="201">
        <f t="shared" ref="Q45:Q47" si="12">P45/12</f>
        <v>72.589783999999995</v>
      </c>
      <c r="R45" s="238">
        <f>990.82+859.23</f>
        <v>1850.0500000000002</v>
      </c>
      <c r="S45" s="200">
        <f ca="1">((G45+R45)-H45)/H45</f>
        <v>0.14517896593914328</v>
      </c>
      <c r="T45" s="199">
        <f>296.41+322.09</f>
        <v>618.5</v>
      </c>
      <c r="U45" s="200">
        <f ca="1">((K45+T45)-L45)/L45</f>
        <v>0.13992123239477242</v>
      </c>
      <c r="V45" s="6"/>
      <c r="Y45" s="12" t="s">
        <v>86</v>
      </c>
      <c r="Z45" s="60">
        <v>31.48</v>
      </c>
      <c r="AA45" s="3"/>
      <c r="AB45" s="60">
        <v>31.77</v>
      </c>
      <c r="AC45" s="60">
        <v>31.77</v>
      </c>
      <c r="AD45" s="61">
        <v>32.07</v>
      </c>
      <c r="AE45" s="60">
        <v>39.72</v>
      </c>
      <c r="AF45" s="60">
        <v>39.72</v>
      </c>
      <c r="AG45" s="60">
        <v>29.36</v>
      </c>
      <c r="AH45" s="60">
        <v>34.65</v>
      </c>
      <c r="AI45" s="60">
        <v>34.65</v>
      </c>
      <c r="AJ45" s="60">
        <v>31.19</v>
      </c>
      <c r="AK45" s="75">
        <v>49.66</v>
      </c>
      <c r="AL45" s="60">
        <v>100.09</v>
      </c>
    </row>
    <row r="46" spans="1:44" ht="15.95" customHeight="1">
      <c r="A46" s="141" t="e" vm="9">
        <v>#VALUE!</v>
      </c>
      <c r="B46" s="35" cm="1">
        <f t="array" aca="1" ref="B46" ca="1">_FV(A46,"Price")</f>
        <v>29.81</v>
      </c>
      <c r="C46" s="46" t="s">
        <v>87</v>
      </c>
      <c r="D46" s="18" t="s">
        <v>88</v>
      </c>
      <c r="E46" s="44">
        <v>445.29840000000002</v>
      </c>
      <c r="F46" s="48">
        <v>33.270000000000003</v>
      </c>
      <c r="G46" s="34">
        <f ca="1">E46*B46</f>
        <v>13274.345304</v>
      </c>
      <c r="H46" s="34">
        <f t="shared" ref="H46" si="13">E46*F46</f>
        <v>14815.077768000001</v>
      </c>
      <c r="I46" s="44">
        <v>440.18200000000002</v>
      </c>
      <c r="J46" s="43">
        <v>40.99</v>
      </c>
      <c r="K46" s="45">
        <f ca="1">I46*B46</f>
        <v>13121.825419999999</v>
      </c>
      <c r="L46" s="45">
        <f>I46*J46</f>
        <v>18043.06018</v>
      </c>
      <c r="M46" s="50">
        <f>O46/F46</f>
        <v>0.21881574992485725</v>
      </c>
      <c r="N46" s="49">
        <f>O46/J46</f>
        <v>0.17760429373017811</v>
      </c>
      <c r="O46" s="39">
        <f>52*0.14</f>
        <v>7.2800000000000011</v>
      </c>
      <c r="P46" s="7">
        <f>(I46+E46)*O46</f>
        <v>6446.2973120000015</v>
      </c>
      <c r="Q46" s="201">
        <f>P46/12</f>
        <v>537.19144266666683</v>
      </c>
      <c r="R46" s="238">
        <v>2159.2399999999998</v>
      </c>
      <c r="S46" s="200">
        <f ca="1">((G46+R46)-H46)/H46</f>
        <v>4.1748517671365296E-2</v>
      </c>
      <c r="T46" s="199">
        <v>4744.1899999999996</v>
      </c>
      <c r="U46" s="218">
        <f ca="1">((K46+T46)-L46)/L46</f>
        <v>-9.8123465883158557E-3</v>
      </c>
      <c r="V46" s="6"/>
      <c r="Y46" s="73" t="s">
        <v>89</v>
      </c>
      <c r="Z46" s="60"/>
      <c r="AA46" s="3"/>
      <c r="AB46" s="60"/>
      <c r="AC46" s="60"/>
      <c r="AD46" s="61"/>
      <c r="AE46" s="60"/>
      <c r="AF46" s="60"/>
      <c r="AG46" s="60"/>
      <c r="AH46" s="60"/>
      <c r="AI46" s="60"/>
      <c r="AJ46" s="60"/>
      <c r="AK46" s="75">
        <v>6.36</v>
      </c>
      <c r="AL46" s="60">
        <v>28.6</v>
      </c>
      <c r="AM46" s="96">
        <f>84.3+22.88+2</f>
        <v>109.17999999999999</v>
      </c>
      <c r="AN46" s="2">
        <f>85.12+28.85</f>
        <v>113.97</v>
      </c>
      <c r="AO46" s="2">
        <f>85.12+28.85</f>
        <v>113.97</v>
      </c>
      <c r="AP46" s="2">
        <f>137.94+28.85</f>
        <v>166.79</v>
      </c>
      <c r="AQ46" s="2">
        <f>149.44+31.25</f>
        <v>180.69</v>
      </c>
      <c r="AR46" s="2">
        <f>149.44+31.25</f>
        <v>180.69</v>
      </c>
    </row>
    <row r="47" spans="1:44" ht="17.25">
      <c r="A47" s="332"/>
      <c r="B47" s="333"/>
      <c r="C47" s="333"/>
      <c r="D47" s="333"/>
      <c r="E47" s="333"/>
      <c r="F47" s="333"/>
      <c r="G47" s="333"/>
      <c r="H47" s="333"/>
      <c r="I47" s="333"/>
      <c r="J47" s="333"/>
      <c r="K47" s="333"/>
      <c r="L47" s="333"/>
      <c r="M47" s="334"/>
      <c r="N47" s="294"/>
      <c r="O47" s="22" t="s">
        <v>31</v>
      </c>
      <c r="P47" s="11">
        <f>SUM(P45:P46)</f>
        <v>7317.3747200000016</v>
      </c>
      <c r="Q47" s="11">
        <f t="shared" si="12"/>
        <v>609.78122666666684</v>
      </c>
      <c r="R47" s="239"/>
      <c r="S47" s="183"/>
      <c r="T47" s="172"/>
      <c r="U47" s="172"/>
      <c r="V47" s="6"/>
      <c r="Y47" s="3" t="s">
        <v>26</v>
      </c>
    </row>
    <row r="48" spans="1:44">
      <c r="E48" s="54"/>
      <c r="F48" s="54"/>
      <c r="G48" s="54"/>
      <c r="J48" s="3"/>
      <c r="Q48" s="134"/>
      <c r="R48" s="240"/>
      <c r="S48" s="192"/>
      <c r="T48" s="134"/>
      <c r="U48" s="134"/>
      <c r="V48" s="6"/>
      <c r="Z48" s="2">
        <f>SUM(Z40:Z45)</f>
        <v>177.82</v>
      </c>
      <c r="AA48" s="3"/>
      <c r="AB48" s="159">
        <f>SUM(AB40:AB47)</f>
        <v>180.1</v>
      </c>
      <c r="AC48" s="159">
        <f>SUM(AC40:AC47)</f>
        <v>180.1</v>
      </c>
      <c r="AD48" s="159">
        <f>SUM(AD40:AD47)</f>
        <v>210.19</v>
      </c>
      <c r="AE48" s="159">
        <f>SUM(AE40:AE47)</f>
        <v>220.31</v>
      </c>
      <c r="AF48" s="159">
        <f>SUM(AF40:AF47)</f>
        <v>225.59</v>
      </c>
      <c r="AG48" s="159">
        <f>SUM(AG40:AG47)</f>
        <v>231.43</v>
      </c>
      <c r="AH48" s="159">
        <f>SUM(AH40:AH47)</f>
        <v>256.02</v>
      </c>
      <c r="AI48" s="159">
        <f>SUM(AI40:AI47)</f>
        <v>256.14999999999998</v>
      </c>
      <c r="AJ48" s="159">
        <f>SUM(AJ40:AJ47)</f>
        <v>252.70999999999998</v>
      </c>
      <c r="AK48" s="159">
        <f>SUM(AK40:AK47)</f>
        <v>300.38</v>
      </c>
      <c r="AL48" s="159">
        <f>SUM(AL40:AL47)</f>
        <v>334.62</v>
      </c>
      <c r="AM48" s="159">
        <f>SUM(AM40:AM47)</f>
        <v>310.8</v>
      </c>
      <c r="AN48" s="159">
        <f>SUM(AN40:AN47)</f>
        <v>314.52</v>
      </c>
      <c r="AO48" s="159">
        <f>SUM(AO40:AO47)</f>
        <v>316.52</v>
      </c>
      <c r="AP48" s="159">
        <f>SUM(AP40:AP47)</f>
        <v>270.18</v>
      </c>
      <c r="AQ48" s="159">
        <f>SUM(AQ40:AQ47)</f>
        <v>275.02999999999997</v>
      </c>
      <c r="AR48" s="159">
        <f>SUM(AR40:AR47)</f>
        <v>275.32</v>
      </c>
    </row>
    <row r="49" spans="1:45" ht="23.25">
      <c r="A49" s="51" t="s">
        <v>90</v>
      </c>
      <c r="B49" s="313" t="s">
        <v>91</v>
      </c>
      <c r="C49" s="313"/>
      <c r="D49" s="251">
        <f>Q10+Q40</f>
        <v>8243.4006405</v>
      </c>
      <c r="E49" s="51" t="s">
        <v>92</v>
      </c>
      <c r="F49" s="313" t="s">
        <v>91</v>
      </c>
      <c r="G49" s="313"/>
      <c r="H49" s="313"/>
      <c r="I49" s="310">
        <f>Q47+Q14</f>
        <v>1093.7675806666668</v>
      </c>
      <c r="J49" s="311"/>
      <c r="M49" s="335" t="s">
        <v>93</v>
      </c>
      <c r="N49" s="335"/>
      <c r="O49" s="335"/>
      <c r="P49" s="329">
        <v>366000</v>
      </c>
      <c r="Q49" s="330"/>
      <c r="R49" s="241"/>
      <c r="S49" s="193"/>
      <c r="T49" s="179"/>
      <c r="U49" s="179"/>
      <c r="V49" s="6"/>
    </row>
    <row r="50" spans="1:45" ht="23.25">
      <c r="A50" s="1"/>
      <c r="B50" s="309" t="s">
        <v>94</v>
      </c>
      <c r="C50" s="309"/>
      <c r="D50" s="249">
        <f>D49*12</f>
        <v>98920.807686</v>
      </c>
      <c r="E50" s="1"/>
      <c r="F50" s="309" t="s">
        <v>94</v>
      </c>
      <c r="G50" s="309"/>
      <c r="H50" s="309"/>
      <c r="I50" s="310">
        <f>I49*12</f>
        <v>13125.210968000003</v>
      </c>
      <c r="J50" s="311"/>
      <c r="K50" s="32"/>
      <c r="M50" s="302" t="s">
        <v>95</v>
      </c>
      <c r="N50" s="302"/>
      <c r="O50" s="302"/>
      <c r="P50" s="321" t="e">
        <f>#REF!+Q48</f>
        <v>#REF!</v>
      </c>
      <c r="Q50" s="311"/>
      <c r="R50" s="241"/>
      <c r="S50" s="193"/>
      <c r="T50" s="179"/>
      <c r="U50" s="179"/>
      <c r="V50" s="6"/>
    </row>
    <row r="51" spans="1:45" ht="23.25">
      <c r="B51" s="312"/>
      <c r="C51" s="312"/>
      <c r="D51" s="245"/>
      <c r="E51" s="250"/>
      <c r="F51" s="314" t="s">
        <v>96</v>
      </c>
      <c r="G51" s="315"/>
      <c r="H51" s="316"/>
      <c r="I51" s="322">
        <f>K15</f>
        <v>1.37</v>
      </c>
      <c r="J51" s="323"/>
      <c r="M51" s="302" t="s">
        <v>97</v>
      </c>
      <c r="N51" s="302"/>
      <c r="O51" s="302"/>
      <c r="P51" s="317" t="e">
        <f>P49/P50-1</f>
        <v>#REF!</v>
      </c>
      <c r="Q51" s="318"/>
      <c r="R51" s="242"/>
      <c r="S51" s="178"/>
      <c r="T51" s="178"/>
      <c r="U51" s="178"/>
      <c r="V51" s="6"/>
    </row>
    <row r="52" spans="1:45" ht="24" customHeight="1">
      <c r="A52" s="1"/>
      <c r="B52" s="312"/>
      <c r="C52" s="312"/>
      <c r="D52" s="246"/>
      <c r="E52" s="1"/>
      <c r="F52" s="309" t="s">
        <v>98</v>
      </c>
      <c r="G52" s="309"/>
      <c r="H52" s="309"/>
      <c r="I52" s="324">
        <f>I51*I49</f>
        <v>1498.4615855133336</v>
      </c>
      <c r="J52" s="324"/>
      <c r="M52" s="308" t="s">
        <v>99</v>
      </c>
      <c r="N52" s="308"/>
      <c r="O52" s="308"/>
      <c r="P52" s="319">
        <f>I52+D49</f>
        <v>9741.8622260133343</v>
      </c>
      <c r="Q52" s="320"/>
      <c r="R52" s="243"/>
      <c r="S52" s="194"/>
      <c r="T52" s="180"/>
      <c r="U52" s="180"/>
      <c r="V52" s="6"/>
      <c r="Z52" s="2">
        <v>2026</v>
      </c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</row>
    <row r="53" spans="1:45" ht="29.1" customHeight="1">
      <c r="A53" s="1"/>
      <c r="B53" s="56"/>
      <c r="C53" s="1"/>
      <c r="D53" s="1"/>
      <c r="E53" s="3"/>
      <c r="F53" s="247"/>
      <c r="G53" s="247"/>
      <c r="H53" s="248"/>
      <c r="I53" s="325"/>
      <c r="J53" s="325"/>
      <c r="M53" s="302" t="s">
        <v>100</v>
      </c>
      <c r="N53" s="302"/>
      <c r="O53" s="302"/>
      <c r="P53" s="321">
        <f>P52*12</f>
        <v>116902.34671216001</v>
      </c>
      <c r="Q53" s="311"/>
      <c r="R53" s="241"/>
      <c r="S53" s="193"/>
      <c r="T53" s="179"/>
      <c r="U53" s="179"/>
      <c r="Z53" s="2" t="s">
        <v>101</v>
      </c>
      <c r="AA53" s="3" t="s">
        <v>102</v>
      </c>
      <c r="AB53" s="164" t="s">
        <v>103</v>
      </c>
      <c r="AC53" s="164" t="s">
        <v>104</v>
      </c>
      <c r="AD53" s="164"/>
      <c r="AE53" s="164"/>
      <c r="AF53" s="164"/>
      <c r="AG53" s="164"/>
      <c r="AH53" s="164"/>
      <c r="AI53" s="164"/>
      <c r="AJ53" s="164"/>
      <c r="AK53" s="164"/>
      <c r="AL53" s="164"/>
      <c r="AM53" s="164"/>
      <c r="AN53" s="164"/>
      <c r="AO53" s="164"/>
      <c r="AP53" s="164"/>
      <c r="AQ53" s="164"/>
      <c r="AR53" s="164"/>
      <c r="AS53" s="164"/>
    </row>
    <row r="54" spans="1:45" ht="32.1" customHeight="1">
      <c r="A54" s="1"/>
      <c r="B54" s="56"/>
      <c r="C54" s="1"/>
      <c r="D54" s="1"/>
      <c r="E54" s="3"/>
      <c r="F54" s="1"/>
      <c r="G54" s="1"/>
      <c r="H54" s="3"/>
      <c r="I54" s="252"/>
      <c r="J54" s="252"/>
      <c r="L54" s="5"/>
      <c r="M54" s="303" t="s">
        <v>105</v>
      </c>
      <c r="N54" s="303"/>
      <c r="O54" s="303"/>
      <c r="P54" s="300">
        <f>P53/P49</f>
        <v>0.31940531888568308</v>
      </c>
      <c r="Q54" s="301"/>
      <c r="R54" s="244"/>
      <c r="S54" s="181"/>
      <c r="T54" s="181"/>
      <c r="U54" s="181"/>
      <c r="W54" s="3"/>
      <c r="X54" s="3"/>
      <c r="Y54" s="12" t="s">
        <v>75</v>
      </c>
      <c r="Z54" s="2">
        <v>45.91</v>
      </c>
      <c r="AA54" s="3"/>
      <c r="AB54" s="164"/>
      <c r="AC54" s="164"/>
      <c r="AD54" s="164"/>
      <c r="AE54" s="164"/>
      <c r="AF54" s="164"/>
      <c r="AG54" s="164"/>
      <c r="AH54" s="164"/>
      <c r="AI54" s="164"/>
      <c r="AJ54" s="164"/>
      <c r="AK54" s="164"/>
      <c r="AL54" s="164"/>
      <c r="AM54" s="164"/>
      <c r="AN54" s="164"/>
      <c r="AO54" s="164"/>
      <c r="AP54" s="164"/>
      <c r="AQ54" s="164"/>
      <c r="AR54" s="164"/>
      <c r="AS54" s="164"/>
    </row>
    <row r="55" spans="1:45" ht="32.1" customHeight="1">
      <c r="A55" s="1"/>
      <c r="B55" s="56"/>
      <c r="C55" s="1"/>
      <c r="D55" s="1"/>
      <c r="E55" s="3"/>
      <c r="F55" s="56"/>
      <c r="G55" s="1"/>
      <c r="H55" s="1"/>
      <c r="I55" s="1"/>
      <c r="J55" s="3"/>
      <c r="V55" s="52"/>
      <c r="W55" s="3"/>
      <c r="X55" s="3"/>
      <c r="Y55" s="166" t="s">
        <v>83</v>
      </c>
      <c r="Z55" s="2">
        <v>48.14</v>
      </c>
      <c r="AA55" s="3"/>
      <c r="AB55" s="164"/>
      <c r="AC55" s="164"/>
      <c r="AD55" s="164"/>
      <c r="AE55" s="164"/>
      <c r="AF55" s="164"/>
      <c r="AG55" s="164"/>
      <c r="AH55" s="164"/>
      <c r="AI55" s="164"/>
      <c r="AJ55" s="164"/>
      <c r="AK55" s="165"/>
      <c r="AL55" s="164"/>
      <c r="AM55" s="164"/>
      <c r="AN55" s="164"/>
      <c r="AO55" s="164"/>
      <c r="AP55" s="164"/>
      <c r="AQ55" s="164"/>
      <c r="AR55" s="164"/>
      <c r="AS55" s="164"/>
    </row>
    <row r="56" spans="1:45" ht="24.95" customHeight="1">
      <c r="A56" s="1"/>
      <c r="B56" s="247"/>
      <c r="C56" s="248"/>
      <c r="D56" s="248"/>
      <c r="E56" s="1"/>
      <c r="F56" s="56"/>
      <c r="G56" s="1"/>
      <c r="H56" s="1"/>
      <c r="I56" s="1"/>
      <c r="J56" s="3"/>
      <c r="P56" s="299"/>
      <c r="Q56" s="299"/>
      <c r="T56" s="297"/>
      <c r="U56" s="297"/>
      <c r="V56" s="32"/>
      <c r="W56" s="3"/>
      <c r="X56" s="73"/>
      <c r="Y56" s="167" t="s">
        <v>26</v>
      </c>
      <c r="Z56" s="2">
        <f>119.26*2+24.95*2</f>
        <v>288.42</v>
      </c>
      <c r="AA56" s="2">
        <f>360.98+50.14</f>
        <v>411.12</v>
      </c>
      <c r="AB56" s="164">
        <f>57.46+390.9</f>
        <v>448.35999999999996</v>
      </c>
      <c r="AC56" s="164">
        <f>203.18+203.7+42.48+42.99</f>
        <v>492.35</v>
      </c>
      <c r="AD56" s="164"/>
      <c r="AE56" s="164"/>
      <c r="AF56" s="164"/>
      <c r="AG56" s="164"/>
      <c r="AH56" s="164"/>
      <c r="AI56" s="164"/>
      <c r="AJ56" s="164"/>
      <c r="AK56" s="164"/>
      <c r="AL56" s="164"/>
      <c r="AM56" s="164"/>
      <c r="AN56" s="164"/>
      <c r="AO56" s="164"/>
      <c r="AP56" s="164"/>
      <c r="AQ56" s="164"/>
      <c r="AR56" s="164"/>
      <c r="AS56" s="164"/>
    </row>
    <row r="57" spans="1:45" ht="17.100000000000001" customHeight="1">
      <c r="A57" s="1"/>
      <c r="B57" s="3"/>
      <c r="C57" s="1"/>
      <c r="D57" s="297"/>
      <c r="E57" s="55"/>
      <c r="F57" s="56"/>
      <c r="G57" s="1"/>
      <c r="H57" s="1"/>
      <c r="I57" s="1"/>
      <c r="J57" s="3"/>
      <c r="O57" s="117"/>
      <c r="V57" s="32"/>
      <c r="W57" s="3"/>
      <c r="X57" s="3"/>
      <c r="Y57" s="73"/>
      <c r="Z57" s="2">
        <f>SUM(Z54:Z56)</f>
        <v>382.47</v>
      </c>
      <c r="AA57" s="3"/>
      <c r="AB57" s="164"/>
      <c r="AC57" s="164"/>
      <c r="AD57" s="164"/>
      <c r="AE57" s="164"/>
      <c r="AF57" s="164"/>
      <c r="AG57" s="164"/>
      <c r="AH57" s="164"/>
      <c r="AI57" s="165"/>
      <c r="AJ57" s="165"/>
      <c r="AK57" s="164"/>
      <c r="AL57" s="165"/>
      <c r="AM57" s="164"/>
      <c r="AN57" s="164"/>
      <c r="AO57" s="164"/>
      <c r="AP57" s="164"/>
      <c r="AQ57" s="164"/>
      <c r="AR57" s="164"/>
      <c r="AS57" s="164"/>
    </row>
    <row r="58" spans="1:45" ht="24" customHeight="1">
      <c r="A58" s="1"/>
      <c r="B58" s="3"/>
      <c r="C58" s="1"/>
      <c r="D58" s="1"/>
      <c r="E58" s="1"/>
      <c r="F58" s="93"/>
      <c r="G58" s="1"/>
      <c r="H58" s="1"/>
      <c r="I58" s="1"/>
      <c r="J58" s="3"/>
      <c r="V58" s="32"/>
      <c r="W58" s="3"/>
      <c r="X58" s="3"/>
      <c r="Y58" s="73"/>
      <c r="AA58" s="3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/>
      <c r="AR58" s="164"/>
      <c r="AS58" s="164"/>
    </row>
    <row r="59" spans="1:45" ht="24" customHeight="1">
      <c r="A59" s="1"/>
      <c r="B59" s="3"/>
      <c r="C59" s="1"/>
      <c r="D59" s="1"/>
      <c r="E59" s="1"/>
      <c r="F59" s="1"/>
      <c r="G59" s="1"/>
      <c r="H59" s="1"/>
      <c r="I59" s="1"/>
      <c r="J59" s="3"/>
      <c r="W59" s="3"/>
      <c r="X59" s="3"/>
      <c r="Y59" s="73"/>
      <c r="AA59" s="3"/>
      <c r="AB59" s="164"/>
      <c r="AC59" s="164"/>
      <c r="AD59" s="164"/>
      <c r="AE59" s="164"/>
      <c r="AF59" s="164"/>
      <c r="AG59" s="164"/>
      <c r="AH59" s="164"/>
      <c r="AI59" s="164"/>
      <c r="AJ59" s="164"/>
      <c r="AK59" s="165"/>
      <c r="AL59" s="164"/>
      <c r="AM59" s="164"/>
      <c r="AN59" s="164"/>
      <c r="AO59" s="164"/>
      <c r="AP59" s="164"/>
      <c r="AQ59" s="164"/>
      <c r="AR59" s="164"/>
      <c r="AS59" s="164"/>
    </row>
    <row r="60" spans="1:45" ht="17.100000000000001" customHeight="1">
      <c r="A60" s="1"/>
      <c r="B60" s="3"/>
      <c r="C60" s="1"/>
      <c r="D60" s="1"/>
      <c r="E60" s="1"/>
      <c r="F60" s="1"/>
      <c r="G60" s="1"/>
      <c r="H60" s="1"/>
      <c r="I60" s="1"/>
      <c r="J60" s="3"/>
      <c r="P60" s="161"/>
      <c r="W60" s="3"/>
      <c r="X60" s="3"/>
      <c r="Y60" s="73"/>
      <c r="AA60" s="3"/>
      <c r="AB60" s="164"/>
      <c r="AC60" s="164"/>
      <c r="AD60" s="164"/>
      <c r="AE60" s="164"/>
      <c r="AF60" s="164"/>
      <c r="AG60" s="164"/>
      <c r="AH60" s="164"/>
      <c r="AI60" s="164"/>
      <c r="AJ60" s="164"/>
      <c r="AK60" s="165"/>
      <c r="AL60" s="164"/>
      <c r="AM60" s="164"/>
      <c r="AN60" s="164"/>
      <c r="AO60" s="164"/>
      <c r="AP60" s="164"/>
      <c r="AQ60" s="164"/>
      <c r="AR60" s="164"/>
      <c r="AS60" s="164"/>
    </row>
    <row r="61" spans="1:45" ht="17.100000000000001" customHeight="1">
      <c r="A61" s="1"/>
      <c r="B61" s="3"/>
      <c r="C61" s="1"/>
      <c r="D61" s="76"/>
      <c r="E61" s="59"/>
      <c r="F61" s="1"/>
      <c r="G61" s="1"/>
      <c r="H61" s="1"/>
      <c r="I61" s="1"/>
      <c r="J61" s="3"/>
      <c r="W61" s="3"/>
      <c r="X61" s="3"/>
      <c r="Y61" s="3"/>
      <c r="AB61" s="164"/>
      <c r="AC61" s="164"/>
      <c r="AD61" s="164"/>
      <c r="AE61" s="164"/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4"/>
      <c r="AR61" s="164"/>
      <c r="AS61" s="164"/>
    </row>
    <row r="62" spans="1:45">
      <c r="A62" s="1"/>
      <c r="B62" s="3"/>
      <c r="C62" s="1"/>
      <c r="D62" s="162"/>
      <c r="E62" s="1"/>
      <c r="F62" s="1"/>
      <c r="G62" s="1"/>
      <c r="H62" s="1"/>
      <c r="I62" s="1"/>
      <c r="J62" s="3"/>
      <c r="Z62" s="164"/>
      <c r="AA62" s="3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4"/>
      <c r="AR62" s="164"/>
      <c r="AS62" s="164"/>
    </row>
    <row r="63" spans="1:45">
      <c r="A63" s="1"/>
      <c r="B63" s="3"/>
      <c r="C63" s="1"/>
      <c r="D63" s="59"/>
      <c r="E63" s="1"/>
      <c r="F63" s="1"/>
      <c r="G63" s="1"/>
      <c r="H63" s="1"/>
      <c r="I63" s="1"/>
      <c r="J63" s="3"/>
    </row>
    <row r="64" spans="1:45">
      <c r="A64" s="1"/>
      <c r="B64" s="3"/>
      <c r="C64" s="1"/>
      <c r="D64" s="1"/>
      <c r="E64" s="1"/>
      <c r="F64" s="1"/>
      <c r="G64" s="1"/>
      <c r="H64" s="1"/>
      <c r="I64" s="1"/>
      <c r="J64" s="3"/>
      <c r="AA64" s="2" t="s">
        <v>106</v>
      </c>
    </row>
    <row r="65" spans="1:31">
      <c r="A65" s="1"/>
      <c r="B65" s="3"/>
      <c r="C65" s="1"/>
      <c r="D65" s="1"/>
      <c r="E65" s="1"/>
      <c r="F65" s="1"/>
      <c r="G65" s="1"/>
      <c r="H65" s="1"/>
      <c r="I65" s="1"/>
      <c r="J65" s="3"/>
      <c r="Z65" s="160">
        <v>45932</v>
      </c>
      <c r="AA65" s="2">
        <v>316.52</v>
      </c>
    </row>
    <row r="66" spans="1:31" hidden="1">
      <c r="A66" s="1"/>
      <c r="B66" s="3"/>
      <c r="C66" s="1"/>
      <c r="D66" s="1"/>
      <c r="E66" s="1"/>
      <c r="F66" s="1"/>
      <c r="G66" s="1"/>
      <c r="H66" s="1"/>
      <c r="I66" s="1"/>
      <c r="J66" s="3"/>
      <c r="Z66" s="160">
        <v>45963</v>
      </c>
      <c r="AA66" s="2">
        <v>270.18</v>
      </c>
    </row>
    <row r="67" spans="1:31" ht="305.25">
      <c r="A67" s="1"/>
      <c r="B67" s="3"/>
      <c r="C67" s="1"/>
      <c r="D67" s="1"/>
      <c r="E67" s="1"/>
      <c r="F67" s="1"/>
      <c r="G67" s="1"/>
      <c r="H67" s="1"/>
      <c r="I67" s="1"/>
      <c r="J67" s="3"/>
      <c r="Z67" s="160">
        <v>45993</v>
      </c>
      <c r="AA67" s="2">
        <v>275.02999999999997</v>
      </c>
      <c r="AB67" s="2" t="s">
        <v>107</v>
      </c>
      <c r="AC67" s="2">
        <v>335</v>
      </c>
      <c r="AD67" s="2">
        <f>AA67-AC67</f>
        <v>-59.970000000000027</v>
      </c>
      <c r="AE67" s="2" t="s">
        <v>108</v>
      </c>
    </row>
    <row r="68" spans="1:31">
      <c r="A68" s="1"/>
      <c r="B68" s="3"/>
      <c r="C68" s="1"/>
      <c r="D68" s="1"/>
      <c r="E68" s="1"/>
      <c r="F68" s="1"/>
      <c r="G68" s="1"/>
      <c r="H68" s="1"/>
      <c r="I68" s="1"/>
      <c r="J68" s="3"/>
    </row>
    <row r="69" spans="1:31">
      <c r="A69" s="1"/>
      <c r="B69" s="3"/>
      <c r="C69" s="1"/>
      <c r="D69" s="1"/>
      <c r="E69" s="1"/>
      <c r="F69" s="1"/>
      <c r="G69" s="1"/>
      <c r="H69" s="1"/>
      <c r="I69" s="1"/>
      <c r="J69" s="3"/>
      <c r="AB69" s="2">
        <v>935</v>
      </c>
      <c r="AC69" s="163">
        <v>2518000</v>
      </c>
    </row>
    <row r="70" spans="1:31">
      <c r="A70" s="1"/>
      <c r="B70" s="3"/>
      <c r="C70" s="1"/>
      <c r="D70" s="1"/>
      <c r="E70" s="1"/>
      <c r="F70" s="1"/>
      <c r="G70" s="1"/>
      <c r="H70" s="1"/>
      <c r="I70" s="1"/>
      <c r="J70" s="3"/>
      <c r="AB70" s="2">
        <f>935-372</f>
        <v>563</v>
      </c>
      <c r="AC70" s="163">
        <v>900000</v>
      </c>
    </row>
    <row r="71" spans="1:31">
      <c r="A71" s="1"/>
      <c r="B71" s="3"/>
      <c r="C71" s="1"/>
      <c r="D71" s="1"/>
      <c r="E71" s="1"/>
      <c r="F71" s="1"/>
      <c r="G71" s="1"/>
      <c r="H71" s="1"/>
      <c r="I71" s="1"/>
      <c r="J71" s="3"/>
      <c r="AB71" s="2">
        <f>565+372</f>
        <v>937</v>
      </c>
      <c r="AC71" s="163">
        <f>AC69-AC70</f>
        <v>1618000</v>
      </c>
    </row>
    <row r="72" spans="1:31">
      <c r="A72" s="1"/>
      <c r="B72" s="3"/>
      <c r="C72" s="1"/>
      <c r="D72" s="1"/>
      <c r="E72" s="1"/>
      <c r="F72" s="1"/>
      <c r="G72" s="1"/>
      <c r="H72" s="1"/>
      <c r="I72" s="1"/>
      <c r="J72" s="3"/>
      <c r="AC72" s="163">
        <f>AC71-800000</f>
        <v>818000</v>
      </c>
      <c r="AD72" s="2">
        <v>15185.36</v>
      </c>
    </row>
    <row r="73" spans="1:31" ht="30.75">
      <c r="A73" s="1"/>
      <c r="B73" s="3"/>
      <c r="C73" s="1"/>
      <c r="D73" s="1"/>
      <c r="E73" s="1"/>
      <c r="F73" s="1"/>
      <c r="G73" s="1"/>
      <c r="H73" s="1"/>
      <c r="I73" s="1"/>
      <c r="J73" s="3"/>
      <c r="Z73" s="160">
        <v>46027</v>
      </c>
      <c r="AA73" s="2" t="s">
        <v>109</v>
      </c>
    </row>
    <row r="74" spans="1:31" ht="30.75">
      <c r="A74" s="1"/>
      <c r="B74" s="3"/>
      <c r="C74" s="1"/>
      <c r="D74" s="1"/>
      <c r="E74" s="1"/>
      <c r="F74" s="1"/>
      <c r="G74" s="1"/>
      <c r="H74" s="1"/>
      <c r="I74" s="1"/>
      <c r="J74" s="3"/>
      <c r="Z74" s="160">
        <v>46054</v>
      </c>
      <c r="AA74" s="2" t="s">
        <v>110</v>
      </c>
      <c r="AB74" s="2" t="s">
        <v>111</v>
      </c>
    </row>
    <row r="75" spans="1:31" ht="30.75">
      <c r="A75" s="1"/>
      <c r="B75" s="3"/>
      <c r="C75" s="1"/>
      <c r="D75" s="1"/>
      <c r="E75" s="1"/>
      <c r="F75" s="1"/>
      <c r="G75" s="1"/>
      <c r="H75" s="1"/>
      <c r="I75" s="1"/>
      <c r="J75" s="3"/>
      <c r="Z75" s="160">
        <v>46084</v>
      </c>
      <c r="AA75" s="2" t="s">
        <v>109</v>
      </c>
      <c r="AB75" s="2" t="s">
        <v>112</v>
      </c>
    </row>
    <row r="76" spans="1:31" ht="30.75">
      <c r="A76" s="1"/>
      <c r="B76" s="3"/>
      <c r="C76" s="1"/>
      <c r="D76" s="1"/>
      <c r="E76" s="1"/>
      <c r="F76" s="1"/>
      <c r="G76" s="1"/>
      <c r="H76" s="1"/>
      <c r="I76" s="1"/>
      <c r="J76" s="3"/>
      <c r="Z76" s="160">
        <v>46114</v>
      </c>
      <c r="AA76" s="290">
        <v>1000</v>
      </c>
      <c r="AB76" s="2" t="s">
        <v>113</v>
      </c>
    </row>
    <row r="77" spans="1:31">
      <c r="A77" s="1"/>
      <c r="B77" s="3"/>
      <c r="C77" s="1"/>
      <c r="D77" s="1"/>
      <c r="E77" s="1"/>
      <c r="F77" s="1"/>
      <c r="G77" s="1"/>
      <c r="H77" s="1"/>
      <c r="I77" s="1"/>
      <c r="J77" s="3"/>
      <c r="Z77" s="160">
        <v>46143</v>
      </c>
      <c r="AA77" s="291">
        <v>1000000</v>
      </c>
      <c r="AB77" s="292">
        <v>384</v>
      </c>
    </row>
    <row r="78" spans="1:31">
      <c r="A78" s="1"/>
      <c r="B78" s="3"/>
      <c r="C78" s="1"/>
      <c r="D78" s="1"/>
      <c r="E78" s="1"/>
      <c r="F78" s="1"/>
      <c r="G78" s="1"/>
      <c r="H78" s="1"/>
      <c r="I78" s="1"/>
      <c r="J78" s="3"/>
    </row>
    <row r="79" spans="1:31">
      <c r="A79" s="1"/>
      <c r="B79" s="3"/>
      <c r="C79" s="1"/>
      <c r="D79" s="1"/>
      <c r="E79" s="1"/>
      <c r="F79" s="1"/>
      <c r="G79" s="1"/>
      <c r="H79" s="1"/>
      <c r="I79" s="1"/>
      <c r="J79" s="3"/>
    </row>
    <row r="80" spans="1:31">
      <c r="A80" s="1"/>
      <c r="B80" s="3"/>
      <c r="C80" s="1"/>
      <c r="D80" s="1"/>
      <c r="E80" s="1"/>
      <c r="F80" s="1"/>
      <c r="G80" s="1"/>
      <c r="H80" s="1"/>
      <c r="I80" s="1"/>
      <c r="J80" s="3"/>
    </row>
    <row r="81" spans="1:10">
      <c r="A81" s="1"/>
      <c r="B81" s="3"/>
      <c r="C81" s="1"/>
      <c r="D81" s="1"/>
      <c r="E81" s="1"/>
      <c r="F81" s="1"/>
      <c r="G81" s="1"/>
      <c r="H81" s="1"/>
      <c r="I81" s="1"/>
      <c r="J81" s="3"/>
    </row>
    <row r="82" spans="1:10">
      <c r="A82" s="1"/>
      <c r="B82" s="3"/>
      <c r="C82" s="1"/>
      <c r="D82" s="1"/>
      <c r="E82" s="1"/>
      <c r="F82" s="1"/>
      <c r="G82" s="1"/>
      <c r="H82" s="1"/>
      <c r="I82" s="1"/>
      <c r="J82" s="3"/>
    </row>
    <row r="83" spans="1:10">
      <c r="A83" s="1"/>
      <c r="B83" s="3"/>
      <c r="C83" s="1"/>
      <c r="D83" s="1"/>
      <c r="E83" s="1"/>
      <c r="F83" s="1"/>
      <c r="G83" s="1"/>
      <c r="H83" s="1"/>
      <c r="I83" s="1"/>
      <c r="J83" s="3"/>
    </row>
    <row r="84" spans="1:10">
      <c r="A84" s="1"/>
      <c r="B84" s="3"/>
      <c r="C84" s="1"/>
      <c r="D84" s="1"/>
      <c r="E84" s="1"/>
      <c r="F84" s="1"/>
      <c r="G84" s="1"/>
      <c r="H84" s="1"/>
      <c r="I84" s="1"/>
      <c r="J84" s="3"/>
    </row>
    <row r="85" spans="1:10">
      <c r="A85" s="1"/>
      <c r="B85" s="3"/>
      <c r="C85" s="1"/>
      <c r="D85" s="1"/>
      <c r="E85" s="1"/>
      <c r="F85" s="1"/>
      <c r="G85" s="1"/>
      <c r="H85" s="1"/>
      <c r="I85" s="1"/>
      <c r="J85" s="3"/>
    </row>
    <row r="86" spans="1:10">
      <c r="A86" s="1"/>
      <c r="B86" s="3"/>
      <c r="C86" s="1"/>
      <c r="D86" s="1"/>
      <c r="E86" s="1"/>
      <c r="F86" s="1"/>
      <c r="G86" s="1"/>
      <c r="H86" s="1"/>
      <c r="I86" s="1"/>
      <c r="J86" s="3"/>
    </row>
    <row r="87" spans="1:10">
      <c r="A87" s="1"/>
      <c r="B87" s="3"/>
      <c r="C87" s="1"/>
      <c r="D87" s="1"/>
      <c r="E87" s="1"/>
      <c r="F87" s="1"/>
      <c r="G87" s="1"/>
      <c r="H87" s="1"/>
      <c r="I87" s="1"/>
      <c r="J87" s="3"/>
    </row>
    <row r="88" spans="1:10">
      <c r="A88" s="1"/>
      <c r="B88" s="3"/>
      <c r="C88" s="1"/>
      <c r="D88" s="1"/>
      <c r="E88" s="1"/>
      <c r="F88" s="1"/>
      <c r="G88" s="1"/>
      <c r="H88" s="1"/>
      <c r="I88" s="1"/>
      <c r="J88" s="3"/>
    </row>
    <row r="89" spans="1:10">
      <c r="A89" s="1"/>
      <c r="B89" s="3"/>
      <c r="C89" s="1"/>
      <c r="D89" s="1"/>
      <c r="E89" s="1"/>
      <c r="F89" s="1"/>
      <c r="G89" s="1"/>
      <c r="H89" s="1"/>
      <c r="I89" s="1"/>
      <c r="J89" s="3"/>
    </row>
    <row r="90" spans="1:10">
      <c r="A90" s="1"/>
      <c r="B90" s="3"/>
      <c r="C90" s="1"/>
      <c r="D90" s="1"/>
      <c r="E90" s="1"/>
      <c r="F90" s="1"/>
      <c r="G90" s="1"/>
      <c r="H90" s="1"/>
      <c r="I90" s="1"/>
      <c r="J90" s="3"/>
    </row>
    <row r="91" spans="1:10">
      <c r="A91" s="1"/>
      <c r="B91" s="3"/>
      <c r="C91" s="1"/>
      <c r="D91" s="1"/>
      <c r="E91" s="1"/>
      <c r="F91" s="1"/>
      <c r="G91" s="1"/>
      <c r="H91" s="1"/>
      <c r="I91" s="1"/>
      <c r="J91" s="3"/>
    </row>
    <row r="92" spans="1:10">
      <c r="A92" s="1"/>
      <c r="B92" s="3"/>
      <c r="C92" s="1"/>
      <c r="D92" s="1"/>
      <c r="E92" s="1"/>
      <c r="F92" s="1"/>
      <c r="G92" s="1"/>
      <c r="H92" s="1"/>
      <c r="I92" s="1"/>
      <c r="J92" s="3"/>
    </row>
    <row r="93" spans="1:10">
      <c r="A93" s="1"/>
      <c r="B93" s="3"/>
      <c r="C93" s="1"/>
      <c r="D93" s="1"/>
      <c r="E93" s="1"/>
      <c r="F93" s="1"/>
      <c r="G93" s="1"/>
      <c r="H93" s="1"/>
      <c r="I93" s="1"/>
      <c r="J93" s="3"/>
    </row>
    <row r="94" spans="1:10">
      <c r="A94" s="1"/>
      <c r="B94" s="3"/>
      <c r="C94" s="1"/>
      <c r="D94" s="1"/>
      <c r="E94" s="1"/>
      <c r="F94" s="1"/>
      <c r="G94" s="1"/>
      <c r="H94" s="1"/>
      <c r="I94" s="1"/>
      <c r="J94" s="3"/>
    </row>
    <row r="95" spans="1:10">
      <c r="A95" s="1"/>
      <c r="B95" s="3"/>
      <c r="C95" s="1"/>
      <c r="D95" s="1"/>
      <c r="E95" s="1"/>
      <c r="F95" s="1"/>
      <c r="G95" s="1"/>
      <c r="H95" s="1"/>
      <c r="I95" s="1"/>
      <c r="J95" s="3"/>
    </row>
    <row r="96" spans="1:10">
      <c r="A96" s="1"/>
      <c r="B96" s="3"/>
      <c r="C96" s="1"/>
      <c r="D96" s="1"/>
      <c r="E96" s="1"/>
      <c r="F96" s="1"/>
      <c r="G96" s="1"/>
      <c r="H96" s="1"/>
      <c r="I96" s="1"/>
      <c r="J96" s="3"/>
    </row>
    <row r="97" spans="1:10">
      <c r="A97" s="1"/>
      <c r="B97" s="3"/>
      <c r="C97" s="1"/>
      <c r="D97" s="1"/>
      <c r="E97" s="1"/>
      <c r="F97" s="1"/>
      <c r="G97" s="1"/>
      <c r="H97" s="1"/>
      <c r="I97" s="1"/>
      <c r="J97" s="3"/>
    </row>
    <row r="98" spans="1:10">
      <c r="A98" s="1"/>
      <c r="B98" s="3"/>
      <c r="C98" s="1"/>
      <c r="D98" s="1"/>
      <c r="E98" s="1"/>
      <c r="F98" s="1"/>
      <c r="G98" s="1"/>
      <c r="H98" s="1"/>
      <c r="I98" s="1"/>
      <c r="J98" s="3"/>
    </row>
    <row r="99" spans="1:10">
      <c r="A99" s="1"/>
      <c r="B99" s="3"/>
      <c r="C99" s="1"/>
      <c r="D99" s="1"/>
      <c r="E99" s="1"/>
      <c r="F99" s="1"/>
      <c r="G99" s="1"/>
      <c r="H99" s="1"/>
      <c r="I99" s="1"/>
      <c r="J99" s="3"/>
    </row>
    <row r="100" spans="1:10">
      <c r="A100" s="1"/>
      <c r="B100" s="3"/>
      <c r="C100" s="1"/>
      <c r="D100" s="1"/>
      <c r="E100" s="1"/>
      <c r="F100" s="1"/>
      <c r="G100" s="1"/>
      <c r="H100" s="1"/>
      <c r="I100" s="1"/>
      <c r="J100" s="3"/>
    </row>
    <row r="101" spans="1:10">
      <c r="A101" s="1"/>
      <c r="B101" s="3"/>
      <c r="C101" s="1"/>
      <c r="D101" s="1"/>
      <c r="E101" s="1"/>
      <c r="F101" s="1"/>
      <c r="G101" s="1"/>
      <c r="H101" s="1"/>
      <c r="I101" s="1"/>
      <c r="J101" s="3"/>
    </row>
    <row r="102" spans="1:10">
      <c r="A102" s="1"/>
      <c r="B102" s="3"/>
      <c r="C102" s="1"/>
      <c r="D102" s="1"/>
      <c r="E102" s="1"/>
      <c r="F102" s="1"/>
      <c r="G102" s="1"/>
      <c r="H102" s="1"/>
      <c r="I102" s="1"/>
      <c r="J102" s="3"/>
    </row>
    <row r="103" spans="1:10">
      <c r="A103" s="1"/>
      <c r="B103" s="3"/>
      <c r="C103" s="1"/>
      <c r="D103" s="1"/>
      <c r="E103" s="1"/>
      <c r="F103" s="1"/>
      <c r="G103" s="1"/>
      <c r="H103" s="1"/>
      <c r="I103" s="1"/>
      <c r="J103" s="3"/>
    </row>
    <row r="104" spans="1:10">
      <c r="A104" s="1"/>
      <c r="B104" s="3"/>
      <c r="C104" s="1"/>
      <c r="D104" s="1"/>
      <c r="E104" s="1"/>
      <c r="F104" s="1"/>
      <c r="G104" s="1"/>
      <c r="H104" s="1"/>
      <c r="I104" s="1"/>
      <c r="J104" s="3"/>
    </row>
    <row r="105" spans="1:10">
      <c r="A105" s="1"/>
      <c r="B105" s="3"/>
      <c r="C105" s="1"/>
      <c r="D105" s="1"/>
      <c r="E105" s="1"/>
      <c r="F105" s="1"/>
      <c r="G105" s="1"/>
      <c r="H105" s="1"/>
      <c r="I105" s="1"/>
      <c r="J105" s="3"/>
    </row>
    <row r="106" spans="1:10">
      <c r="A106" s="1"/>
      <c r="B106" s="3"/>
      <c r="C106" s="1"/>
      <c r="D106" s="1"/>
      <c r="E106" s="1"/>
      <c r="F106" s="1"/>
      <c r="G106" s="1"/>
      <c r="H106" s="1"/>
      <c r="I106" s="1"/>
      <c r="J106" s="3"/>
    </row>
    <row r="107" spans="1:10">
      <c r="A107" s="1"/>
      <c r="B107" s="3"/>
      <c r="C107" s="1"/>
      <c r="D107" s="1"/>
      <c r="E107" s="1"/>
      <c r="F107" s="1"/>
      <c r="G107" s="1"/>
      <c r="H107" s="1"/>
      <c r="I107" s="1"/>
      <c r="J107" s="3"/>
    </row>
    <row r="108" spans="1:10">
      <c r="A108" s="1"/>
      <c r="B108" s="3"/>
      <c r="C108" s="1"/>
      <c r="D108" s="1"/>
      <c r="E108" s="1"/>
      <c r="F108" s="1"/>
      <c r="G108" s="1"/>
      <c r="H108" s="1"/>
      <c r="I108" s="1"/>
      <c r="J108" s="3"/>
    </row>
    <row r="109" spans="1:10">
      <c r="A109" s="1"/>
      <c r="B109" s="3"/>
      <c r="C109" s="1"/>
      <c r="D109" s="1"/>
      <c r="E109" s="1"/>
      <c r="F109" s="1"/>
      <c r="G109" s="1"/>
      <c r="H109" s="1"/>
      <c r="I109" s="1"/>
      <c r="J109" s="3"/>
    </row>
    <row r="110" spans="1:10">
      <c r="A110" s="1"/>
      <c r="B110" s="3"/>
      <c r="C110" s="1"/>
      <c r="D110" s="1"/>
      <c r="E110" s="1"/>
      <c r="F110" s="1"/>
      <c r="G110" s="1"/>
      <c r="H110" s="1"/>
      <c r="I110" s="1"/>
      <c r="J110" s="3"/>
    </row>
    <row r="111" spans="1:10">
      <c r="A111" s="1"/>
      <c r="B111" s="3"/>
      <c r="C111" s="1"/>
      <c r="D111" s="1"/>
      <c r="E111" s="1"/>
      <c r="F111" s="1"/>
      <c r="G111" s="1"/>
      <c r="H111" s="1"/>
      <c r="I111" s="1"/>
      <c r="J111" s="3"/>
    </row>
    <row r="112" spans="1:10">
      <c r="A112" s="1"/>
      <c r="B112" s="3"/>
      <c r="C112" s="1"/>
      <c r="D112" s="1"/>
      <c r="E112" s="1"/>
      <c r="F112" s="1"/>
      <c r="G112" s="1"/>
      <c r="H112" s="1"/>
      <c r="I112" s="1"/>
      <c r="J112" s="3"/>
    </row>
    <row r="113" spans="1:10">
      <c r="A113" s="1"/>
      <c r="B113" s="3"/>
      <c r="C113" s="1"/>
      <c r="D113" s="1"/>
      <c r="E113" s="1"/>
      <c r="F113" s="1"/>
      <c r="G113" s="1"/>
      <c r="H113" s="1"/>
      <c r="I113" s="1"/>
      <c r="J113" s="3"/>
    </row>
    <row r="114" spans="1:10">
      <c r="A114" s="1"/>
      <c r="B114" s="3"/>
      <c r="C114" s="1"/>
      <c r="D114" s="1"/>
      <c r="E114" s="1"/>
      <c r="F114" s="1"/>
      <c r="G114" s="1"/>
      <c r="H114" s="1"/>
      <c r="I114" s="1"/>
      <c r="J114" s="3"/>
    </row>
    <row r="115" spans="1:10">
      <c r="A115" s="1"/>
      <c r="B115" s="3"/>
      <c r="C115" s="1"/>
      <c r="D115" s="1"/>
      <c r="E115" s="1"/>
      <c r="F115" s="1"/>
      <c r="G115" s="1"/>
      <c r="H115" s="1"/>
      <c r="I115" s="1"/>
      <c r="J115" s="3"/>
    </row>
    <row r="116" spans="1:10">
      <c r="A116" s="1"/>
      <c r="B116" s="3"/>
      <c r="C116" s="1"/>
      <c r="D116" s="1"/>
      <c r="E116" s="1"/>
      <c r="F116" s="1"/>
      <c r="G116" s="1"/>
      <c r="H116" s="1"/>
      <c r="I116" s="1"/>
      <c r="J116" s="3"/>
    </row>
    <row r="117" spans="1:10">
      <c r="A117" s="1"/>
      <c r="B117" s="3"/>
      <c r="C117" s="1"/>
      <c r="D117" s="1"/>
      <c r="E117" s="1"/>
      <c r="F117" s="1"/>
      <c r="G117" s="1"/>
      <c r="H117" s="1"/>
      <c r="I117" s="1"/>
      <c r="J117" s="3"/>
    </row>
    <row r="118" spans="1:10">
      <c r="A118" s="1"/>
      <c r="B118" s="3"/>
      <c r="C118" s="1"/>
      <c r="D118" s="1"/>
      <c r="E118" s="1"/>
      <c r="F118" s="1"/>
      <c r="G118" s="1"/>
      <c r="H118" s="1"/>
      <c r="I118" s="1"/>
      <c r="J118" s="3"/>
    </row>
    <row r="119" spans="1:10">
      <c r="A119" s="1"/>
      <c r="B119" s="3"/>
      <c r="C119" s="1"/>
      <c r="D119" s="1"/>
      <c r="E119" s="1"/>
      <c r="F119" s="1"/>
      <c r="G119" s="1"/>
      <c r="H119" s="1"/>
      <c r="I119" s="1"/>
      <c r="J119" s="3"/>
    </row>
    <row r="120" spans="1:10">
      <c r="A120" s="1"/>
      <c r="B120" s="3"/>
      <c r="C120" s="1"/>
      <c r="D120" s="1"/>
      <c r="E120" s="1"/>
      <c r="F120" s="1"/>
      <c r="G120" s="1"/>
      <c r="H120" s="1"/>
      <c r="I120" s="1"/>
      <c r="J120" s="3"/>
    </row>
    <row r="121" spans="1:10">
      <c r="A121" s="1"/>
      <c r="B121" s="3"/>
      <c r="C121" s="1"/>
      <c r="D121" s="1"/>
      <c r="E121" s="1"/>
      <c r="F121" s="1"/>
      <c r="G121" s="1"/>
      <c r="H121" s="1"/>
      <c r="I121" s="1"/>
      <c r="J121" s="3"/>
    </row>
    <row r="122" spans="1:10">
      <c r="A122" s="1"/>
      <c r="B122" s="3"/>
      <c r="C122" s="1"/>
      <c r="D122" s="1"/>
      <c r="E122" s="1"/>
      <c r="F122" s="1"/>
      <c r="G122" s="1"/>
      <c r="H122" s="1"/>
      <c r="I122" s="1"/>
      <c r="J122" s="3"/>
    </row>
    <row r="123" spans="1:10">
      <c r="A123" s="1"/>
      <c r="B123" s="3"/>
      <c r="C123" s="1"/>
      <c r="D123" s="1"/>
      <c r="E123" s="1"/>
      <c r="F123" s="1"/>
      <c r="G123" s="1"/>
      <c r="H123" s="1"/>
      <c r="I123" s="1"/>
      <c r="J123" s="3"/>
    </row>
    <row r="124" spans="1:10">
      <c r="A124" s="1"/>
      <c r="B124" s="3"/>
      <c r="C124" s="1"/>
      <c r="D124" s="1"/>
      <c r="E124" s="1"/>
      <c r="F124" s="1"/>
      <c r="G124" s="1"/>
      <c r="H124" s="1"/>
      <c r="I124" s="1"/>
      <c r="J124" s="3"/>
    </row>
    <row r="125" spans="1:10">
      <c r="A125" s="1"/>
      <c r="B125" s="3"/>
      <c r="C125" s="1"/>
      <c r="D125" s="1"/>
      <c r="E125" s="1"/>
      <c r="F125" s="1"/>
      <c r="G125" s="1"/>
      <c r="H125" s="1"/>
      <c r="I125" s="1"/>
      <c r="J125" s="3"/>
    </row>
    <row r="126" spans="1:10">
      <c r="A126" s="1"/>
      <c r="B126" s="3"/>
      <c r="C126" s="1"/>
      <c r="D126" s="1"/>
      <c r="E126" s="1"/>
      <c r="F126" s="1"/>
      <c r="G126" s="1"/>
      <c r="H126" s="1"/>
      <c r="I126" s="1"/>
      <c r="J126" s="3"/>
    </row>
    <row r="127" spans="1:10">
      <c r="A127" s="1"/>
      <c r="B127" s="3"/>
      <c r="C127" s="1"/>
      <c r="D127" s="1"/>
      <c r="E127" s="1"/>
      <c r="F127" s="1"/>
      <c r="G127" s="1"/>
      <c r="H127" s="1"/>
      <c r="I127" s="1"/>
      <c r="J127" s="3"/>
    </row>
    <row r="128" spans="1:10">
      <c r="A128" s="1"/>
      <c r="B128" s="3"/>
      <c r="C128" s="1"/>
      <c r="D128" s="1"/>
      <c r="E128" s="1"/>
      <c r="F128" s="1"/>
      <c r="G128" s="1"/>
      <c r="H128" s="1"/>
      <c r="I128" s="1"/>
      <c r="J128" s="3"/>
    </row>
    <row r="129" spans="1:10">
      <c r="A129" s="1"/>
      <c r="B129" s="3"/>
      <c r="C129" s="1"/>
      <c r="D129" s="1"/>
      <c r="E129" s="1"/>
      <c r="F129" s="1"/>
      <c r="G129" s="1"/>
      <c r="H129" s="1"/>
      <c r="I129" s="1"/>
      <c r="J129" s="3"/>
    </row>
    <row r="130" spans="1:10">
      <c r="A130" s="1"/>
      <c r="B130" s="3"/>
      <c r="C130" s="1"/>
      <c r="D130" s="1"/>
      <c r="E130" s="1"/>
      <c r="F130" s="1"/>
      <c r="G130" s="1"/>
      <c r="H130" s="1"/>
      <c r="I130" s="1"/>
      <c r="J130" s="3"/>
    </row>
    <row r="131" spans="1:10">
      <c r="A131" s="1"/>
      <c r="B131" s="3"/>
      <c r="C131" s="1"/>
      <c r="D131" s="1"/>
      <c r="E131" s="1"/>
      <c r="F131" s="1"/>
      <c r="G131" s="1"/>
      <c r="H131" s="1"/>
      <c r="I131" s="1"/>
      <c r="J131" s="3"/>
    </row>
    <row r="132" spans="1:10">
      <c r="A132" s="1"/>
      <c r="B132" s="3"/>
      <c r="C132" s="1"/>
      <c r="D132" s="1"/>
      <c r="E132" s="1"/>
      <c r="F132" s="1"/>
      <c r="G132" s="1"/>
      <c r="H132" s="1"/>
      <c r="I132" s="1"/>
      <c r="J132" s="3"/>
    </row>
    <row r="133" spans="1:10">
      <c r="A133" s="1"/>
      <c r="B133" s="3"/>
      <c r="C133" s="1"/>
      <c r="D133" s="1"/>
      <c r="E133" s="1"/>
      <c r="F133" s="1"/>
      <c r="G133" s="1"/>
      <c r="H133" s="1"/>
      <c r="I133" s="1"/>
      <c r="J133" s="3"/>
    </row>
    <row r="134" spans="1:10">
      <c r="A134" s="1"/>
      <c r="B134" s="3"/>
      <c r="C134" s="1"/>
      <c r="D134" s="1"/>
      <c r="E134" s="1"/>
      <c r="F134" s="1"/>
      <c r="G134" s="1"/>
      <c r="H134" s="1"/>
      <c r="I134" s="1"/>
      <c r="J134" s="3"/>
    </row>
    <row r="135" spans="1:10">
      <c r="A135" s="1"/>
      <c r="B135" s="3"/>
      <c r="C135" s="1"/>
      <c r="D135" s="1"/>
      <c r="E135" s="1"/>
      <c r="F135" s="1"/>
      <c r="G135" s="1"/>
      <c r="H135" s="1"/>
      <c r="I135" s="1"/>
      <c r="J135" s="3"/>
    </row>
    <row r="136" spans="1:10">
      <c r="A136" s="1"/>
      <c r="B136" s="3"/>
      <c r="C136" s="1"/>
      <c r="D136" s="1"/>
      <c r="E136" s="1"/>
      <c r="F136" s="1"/>
      <c r="G136" s="1"/>
      <c r="H136" s="1"/>
      <c r="I136" s="1"/>
      <c r="J136" s="3"/>
    </row>
    <row r="137" spans="1:10">
      <c r="A137" s="1"/>
      <c r="B137" s="3"/>
      <c r="C137" s="1"/>
      <c r="D137" s="1"/>
      <c r="E137" s="1"/>
      <c r="F137" s="1"/>
      <c r="G137" s="1"/>
      <c r="H137" s="1"/>
      <c r="I137" s="1"/>
      <c r="J137" s="3"/>
    </row>
    <row r="138" spans="1:10">
      <c r="A138" s="1"/>
      <c r="B138" s="3"/>
      <c r="C138" s="1"/>
      <c r="D138" s="1"/>
      <c r="E138" s="1"/>
      <c r="F138" s="1"/>
      <c r="G138" s="1"/>
      <c r="H138" s="1"/>
      <c r="I138" s="1"/>
      <c r="J138" s="3"/>
    </row>
    <row r="139" spans="1:10">
      <c r="A139" s="1"/>
      <c r="B139" s="3"/>
      <c r="C139" s="1"/>
      <c r="D139" s="1"/>
      <c r="E139" s="1"/>
      <c r="F139" s="1"/>
      <c r="G139" s="1"/>
      <c r="H139" s="1"/>
      <c r="I139" s="1"/>
      <c r="J139" s="3"/>
    </row>
    <row r="140" spans="1:10">
      <c r="A140" s="1"/>
      <c r="B140" s="3"/>
      <c r="C140" s="1"/>
      <c r="D140" s="1"/>
      <c r="E140" s="1"/>
      <c r="F140" s="1"/>
      <c r="G140" s="1"/>
      <c r="H140" s="1"/>
      <c r="I140" s="1"/>
      <c r="J140" s="3"/>
    </row>
    <row r="141" spans="1:10">
      <c r="A141" s="1"/>
      <c r="B141" s="3"/>
      <c r="C141" s="1"/>
      <c r="D141" s="1"/>
      <c r="E141" s="1"/>
      <c r="F141" s="1"/>
      <c r="G141" s="1"/>
      <c r="H141" s="1"/>
      <c r="I141" s="1"/>
      <c r="J141" s="3"/>
    </row>
    <row r="142" spans="1:10">
      <c r="A142" s="1"/>
      <c r="B142" s="3"/>
      <c r="C142" s="1"/>
      <c r="D142" s="1"/>
      <c r="E142" s="1"/>
      <c r="F142" s="1"/>
      <c r="G142" s="1"/>
      <c r="H142" s="1"/>
      <c r="I142" s="1"/>
      <c r="J142" s="3"/>
    </row>
    <row r="143" spans="1:10">
      <c r="A143" s="1"/>
      <c r="B143" s="3"/>
      <c r="C143" s="1"/>
      <c r="D143" s="1"/>
      <c r="E143" s="1"/>
      <c r="F143" s="1"/>
      <c r="G143" s="1"/>
      <c r="H143" s="1"/>
      <c r="I143" s="1"/>
      <c r="J143" s="3"/>
    </row>
    <row r="144" spans="1:10">
      <c r="A144" s="1"/>
      <c r="B144" s="3"/>
      <c r="C144" s="1"/>
      <c r="D144" s="1"/>
      <c r="E144" s="1"/>
      <c r="F144" s="1"/>
      <c r="G144" s="1"/>
      <c r="H144" s="1"/>
      <c r="I144" s="1"/>
      <c r="J144" s="3"/>
    </row>
    <row r="145" spans="1:10">
      <c r="A145" s="1"/>
      <c r="B145" s="3"/>
      <c r="C145" s="1"/>
      <c r="D145" s="1"/>
      <c r="E145" s="1"/>
      <c r="F145" s="1"/>
      <c r="G145" s="1"/>
      <c r="H145" s="1"/>
      <c r="I145" s="1"/>
      <c r="J145" s="3"/>
    </row>
    <row r="146" spans="1:10">
      <c r="A146" s="1"/>
      <c r="B146" s="3"/>
      <c r="C146" s="1"/>
      <c r="D146" s="1"/>
      <c r="E146" s="1"/>
      <c r="F146" s="1"/>
      <c r="G146" s="1"/>
      <c r="H146" s="1"/>
      <c r="I146" s="1"/>
      <c r="J146" s="3"/>
    </row>
    <row r="147" spans="1:10">
      <c r="A147" s="1"/>
      <c r="B147" s="3"/>
      <c r="C147" s="1"/>
      <c r="D147" s="1"/>
      <c r="E147" s="1"/>
      <c r="F147" s="1"/>
      <c r="G147" s="1"/>
      <c r="H147" s="1"/>
      <c r="I147" s="1"/>
      <c r="J147" s="3"/>
    </row>
    <row r="148" spans="1:10">
      <c r="A148" s="1"/>
      <c r="B148" s="3"/>
      <c r="C148" s="1"/>
      <c r="D148" s="1"/>
      <c r="E148" s="1"/>
      <c r="F148" s="1"/>
      <c r="G148" s="1"/>
      <c r="H148" s="1"/>
      <c r="I148" s="1"/>
      <c r="J148" s="3"/>
    </row>
    <row r="149" spans="1:10">
      <c r="A149" s="1"/>
      <c r="B149" s="3"/>
      <c r="C149" s="1"/>
      <c r="D149" s="1"/>
      <c r="E149" s="1"/>
      <c r="F149" s="1"/>
      <c r="G149" s="1"/>
      <c r="H149" s="1"/>
      <c r="I149" s="1"/>
      <c r="J149" s="3"/>
    </row>
    <row r="150" spans="1:10">
      <c r="A150" s="1"/>
      <c r="B150" s="3"/>
      <c r="C150" s="1"/>
      <c r="D150" s="1"/>
      <c r="E150" s="1"/>
      <c r="F150" s="1"/>
      <c r="G150" s="1"/>
      <c r="H150" s="1"/>
      <c r="I150" s="1"/>
      <c r="J150" s="3"/>
    </row>
    <row r="151" spans="1:10">
      <c r="A151" s="1"/>
      <c r="B151" s="3"/>
      <c r="C151" s="1"/>
      <c r="D151" s="1"/>
      <c r="E151" s="1"/>
      <c r="F151" s="1"/>
      <c r="G151" s="1"/>
      <c r="H151" s="1"/>
      <c r="I151" s="1"/>
      <c r="J151" s="3"/>
    </row>
    <row r="152" spans="1:10">
      <c r="A152" s="1"/>
      <c r="B152" s="3"/>
      <c r="C152" s="1"/>
      <c r="D152" s="1"/>
      <c r="E152" s="1"/>
      <c r="F152" s="1"/>
      <c r="G152" s="1"/>
      <c r="H152" s="1"/>
      <c r="I152" s="1"/>
      <c r="J152" s="3"/>
    </row>
    <row r="153" spans="1:10">
      <c r="A153" s="1"/>
      <c r="B153" s="3"/>
      <c r="C153" s="1"/>
      <c r="D153" s="1"/>
      <c r="E153" s="1"/>
      <c r="F153" s="1"/>
      <c r="G153" s="1"/>
      <c r="H153" s="1"/>
      <c r="I153" s="1"/>
      <c r="J153" s="3"/>
    </row>
    <row r="154" spans="1:10">
      <c r="A154" s="1"/>
      <c r="B154" s="3"/>
      <c r="C154" s="1"/>
      <c r="D154" s="1"/>
      <c r="E154" s="1"/>
      <c r="F154" s="1"/>
      <c r="G154" s="1"/>
      <c r="H154" s="1"/>
      <c r="I154" s="1"/>
      <c r="J154" s="3"/>
    </row>
    <row r="155" spans="1:10">
      <c r="A155" s="1"/>
      <c r="B155" s="3"/>
      <c r="C155" s="1"/>
      <c r="D155" s="1"/>
      <c r="E155" s="1"/>
      <c r="F155" s="1"/>
      <c r="G155" s="1"/>
      <c r="H155" s="1"/>
      <c r="I155" s="1"/>
      <c r="J155" s="3"/>
    </row>
    <row r="156" spans="1:10">
      <c r="A156" s="1"/>
      <c r="B156" s="3"/>
      <c r="C156" s="1"/>
      <c r="D156" s="1"/>
      <c r="E156" s="1"/>
      <c r="F156" s="1"/>
      <c r="G156" s="1"/>
      <c r="H156" s="1"/>
      <c r="I156" s="1"/>
      <c r="J156" s="3"/>
    </row>
    <row r="157" spans="1:10">
      <c r="A157" s="1"/>
      <c r="B157" s="3"/>
      <c r="C157" s="1"/>
      <c r="D157" s="1"/>
      <c r="E157" s="1"/>
      <c r="F157" s="1"/>
      <c r="G157" s="1"/>
      <c r="H157" s="1"/>
      <c r="I157" s="1"/>
      <c r="J157" s="3"/>
    </row>
    <row r="158" spans="1:10">
      <c r="A158" s="1"/>
      <c r="B158" s="3"/>
      <c r="C158" s="1"/>
      <c r="D158" s="1"/>
      <c r="E158" s="1"/>
      <c r="F158" s="1"/>
      <c r="G158" s="1"/>
      <c r="H158" s="1"/>
      <c r="I158" s="1"/>
      <c r="J158" s="3"/>
    </row>
    <row r="159" spans="1:10">
      <c r="A159" s="1"/>
      <c r="B159" s="3"/>
      <c r="C159" s="1"/>
      <c r="D159" s="1"/>
      <c r="E159" s="1"/>
      <c r="F159" s="1"/>
      <c r="G159" s="1"/>
      <c r="H159" s="1"/>
      <c r="I159" s="1"/>
      <c r="J159" s="3"/>
    </row>
    <row r="160" spans="1:10">
      <c r="A160" s="1"/>
      <c r="B160" s="3"/>
      <c r="C160" s="1"/>
      <c r="D160" s="1"/>
      <c r="E160" s="1"/>
      <c r="F160" s="1"/>
      <c r="G160" s="1"/>
      <c r="H160" s="1"/>
      <c r="I160" s="1"/>
      <c r="J160" s="3"/>
    </row>
    <row r="161" spans="1:10">
      <c r="A161" s="1"/>
      <c r="B161" s="3"/>
      <c r="C161" s="1"/>
      <c r="D161" s="1"/>
      <c r="E161" s="1"/>
      <c r="F161" s="1"/>
      <c r="G161" s="1"/>
      <c r="H161" s="1"/>
      <c r="I161" s="1"/>
      <c r="J161" s="3"/>
    </row>
    <row r="162" spans="1:10">
      <c r="A162" s="1"/>
      <c r="B162" s="3"/>
      <c r="C162" s="1"/>
      <c r="D162" s="1"/>
      <c r="E162" s="1"/>
      <c r="F162" s="1"/>
      <c r="G162" s="1"/>
      <c r="H162" s="1"/>
      <c r="I162" s="1"/>
      <c r="J162" s="3"/>
    </row>
    <row r="163" spans="1:10">
      <c r="A163" s="1"/>
      <c r="B163" s="3"/>
      <c r="C163" s="1"/>
      <c r="D163" s="1"/>
      <c r="E163" s="1"/>
      <c r="F163" s="1"/>
      <c r="G163" s="1"/>
      <c r="H163" s="1"/>
      <c r="I163" s="1"/>
      <c r="J163" s="3"/>
    </row>
    <row r="164" spans="1:10">
      <c r="A164" s="1"/>
      <c r="B164" s="3"/>
      <c r="C164" s="1"/>
      <c r="D164" s="1"/>
      <c r="E164" s="1"/>
      <c r="F164" s="1"/>
      <c r="G164" s="1"/>
      <c r="H164" s="1"/>
      <c r="I164" s="1"/>
      <c r="J164" s="3"/>
    </row>
    <row r="165" spans="1:10">
      <c r="A165" s="1"/>
      <c r="B165" s="3"/>
      <c r="C165" s="1"/>
      <c r="D165" s="1"/>
      <c r="E165" s="1"/>
      <c r="F165" s="1"/>
      <c r="G165" s="1"/>
      <c r="H165" s="1"/>
      <c r="I165" s="1"/>
      <c r="J165" s="3"/>
    </row>
    <row r="166" spans="1:10">
      <c r="A166" s="1"/>
      <c r="B166" s="3"/>
      <c r="C166" s="1"/>
      <c r="D166" s="1"/>
      <c r="E166" s="1"/>
      <c r="F166" s="1"/>
      <c r="G166" s="1"/>
      <c r="H166" s="1"/>
      <c r="I166" s="1"/>
      <c r="J166" s="3"/>
    </row>
    <row r="167" spans="1:10">
      <c r="A167" s="1"/>
      <c r="B167" s="3"/>
      <c r="C167" s="1"/>
      <c r="D167" s="1"/>
      <c r="E167" s="1"/>
      <c r="F167" s="1"/>
      <c r="G167" s="1"/>
      <c r="H167" s="1"/>
      <c r="I167" s="1"/>
      <c r="J167" s="3"/>
    </row>
    <row r="168" spans="1:10">
      <c r="A168" s="1"/>
      <c r="B168" s="3"/>
      <c r="C168" s="1"/>
      <c r="D168" s="1"/>
      <c r="E168" s="1"/>
      <c r="F168" s="1"/>
      <c r="G168" s="1"/>
      <c r="H168" s="1"/>
      <c r="I168" s="1"/>
      <c r="J168" s="3"/>
    </row>
    <row r="169" spans="1:10">
      <c r="A169" s="1"/>
      <c r="B169" s="3"/>
      <c r="C169" s="1"/>
      <c r="D169" s="1"/>
      <c r="E169" s="1"/>
      <c r="F169" s="1"/>
      <c r="G169" s="1"/>
      <c r="H169" s="1"/>
      <c r="I169" s="1"/>
      <c r="J169" s="3"/>
    </row>
    <row r="170" spans="1:10">
      <c r="A170" s="1"/>
      <c r="B170" s="3"/>
      <c r="C170" s="1"/>
      <c r="D170" s="1"/>
      <c r="E170" s="1"/>
      <c r="F170" s="1"/>
      <c r="G170" s="1"/>
      <c r="H170" s="1"/>
      <c r="I170" s="1"/>
      <c r="J170" s="3"/>
    </row>
    <row r="171" spans="1:10">
      <c r="A171" s="1"/>
      <c r="B171" s="3"/>
      <c r="C171" s="1"/>
      <c r="D171" s="1"/>
      <c r="E171" s="1"/>
      <c r="F171" s="1"/>
      <c r="G171" s="1"/>
      <c r="H171" s="1"/>
      <c r="I171" s="1"/>
      <c r="J171" s="3"/>
    </row>
    <row r="172" spans="1:10">
      <c r="A172" s="1"/>
      <c r="B172" s="3"/>
      <c r="C172" s="1"/>
      <c r="D172" s="1"/>
      <c r="E172" s="1"/>
      <c r="F172" s="1"/>
      <c r="G172" s="1"/>
      <c r="H172" s="1"/>
      <c r="I172" s="1"/>
      <c r="J172" s="3"/>
    </row>
    <row r="173" spans="1:10">
      <c r="A173" s="1"/>
      <c r="B173" s="3"/>
      <c r="C173" s="1"/>
      <c r="D173" s="1"/>
      <c r="E173" s="1"/>
      <c r="F173" s="1"/>
      <c r="G173" s="1"/>
      <c r="H173" s="1"/>
      <c r="I173" s="1"/>
      <c r="J173" s="3"/>
    </row>
    <row r="174" spans="1:10">
      <c r="A174" s="1"/>
      <c r="B174" s="3"/>
      <c r="C174" s="1"/>
      <c r="D174" s="1"/>
      <c r="E174" s="1"/>
      <c r="F174" s="1"/>
      <c r="G174" s="1"/>
      <c r="H174" s="1"/>
      <c r="I174" s="1"/>
      <c r="J174" s="3"/>
    </row>
    <row r="175" spans="1:10">
      <c r="A175" s="1"/>
      <c r="B175" s="3"/>
      <c r="C175" s="1"/>
      <c r="D175" s="1"/>
      <c r="E175" s="1"/>
      <c r="F175" s="1"/>
      <c r="G175" s="1"/>
      <c r="H175" s="1"/>
      <c r="I175" s="1"/>
      <c r="J175" s="3"/>
    </row>
    <row r="176" spans="1:10">
      <c r="A176" s="1"/>
      <c r="B176" s="3"/>
      <c r="C176" s="1"/>
      <c r="D176" s="1"/>
      <c r="E176" s="1"/>
      <c r="F176" s="1"/>
      <c r="G176" s="1"/>
      <c r="H176" s="1"/>
      <c r="I176" s="1"/>
      <c r="J176" s="3"/>
    </row>
    <row r="177" spans="1:10">
      <c r="A177" s="1"/>
      <c r="B177" s="3"/>
      <c r="C177" s="1"/>
      <c r="D177" s="1"/>
      <c r="E177" s="1"/>
      <c r="F177" s="1"/>
      <c r="G177" s="1"/>
      <c r="H177" s="1"/>
      <c r="I177" s="1"/>
      <c r="J177" s="3"/>
    </row>
    <row r="178" spans="1:10">
      <c r="A178" s="1"/>
      <c r="B178" s="3"/>
      <c r="C178" s="1"/>
      <c r="D178" s="1"/>
      <c r="E178" s="1"/>
      <c r="F178" s="1"/>
      <c r="G178" s="1"/>
      <c r="H178" s="1"/>
      <c r="I178" s="1"/>
      <c r="J178" s="3"/>
    </row>
    <row r="179" spans="1:10">
      <c r="A179" s="1"/>
      <c r="B179" s="3"/>
      <c r="C179" s="1"/>
      <c r="D179" s="1"/>
      <c r="E179" s="1"/>
      <c r="F179" s="1"/>
      <c r="G179" s="1"/>
      <c r="H179" s="1"/>
      <c r="I179" s="1"/>
      <c r="J179" s="3"/>
    </row>
    <row r="180" spans="1:10">
      <c r="A180" s="1"/>
      <c r="B180" s="3"/>
      <c r="C180" s="1"/>
      <c r="D180" s="1"/>
      <c r="E180" s="1"/>
      <c r="F180" s="1"/>
      <c r="G180" s="1"/>
      <c r="H180" s="1"/>
      <c r="I180" s="1"/>
      <c r="J180" s="3"/>
    </row>
    <row r="181" spans="1:10">
      <c r="A181" s="1"/>
      <c r="B181" s="3"/>
      <c r="C181" s="1"/>
      <c r="D181" s="1"/>
      <c r="E181" s="1"/>
      <c r="F181" s="1"/>
      <c r="G181" s="1"/>
      <c r="H181" s="1"/>
      <c r="I181" s="1"/>
      <c r="J181" s="3"/>
    </row>
    <row r="182" spans="1:10">
      <c r="A182" s="1"/>
      <c r="B182" s="3"/>
      <c r="C182" s="1"/>
      <c r="D182" s="1"/>
      <c r="E182" s="1"/>
      <c r="F182" s="1"/>
      <c r="G182" s="1"/>
      <c r="H182" s="1"/>
      <c r="I182" s="1"/>
      <c r="J182" s="3"/>
    </row>
    <row r="183" spans="1:10">
      <c r="A183" s="1"/>
      <c r="B183" s="3"/>
      <c r="C183" s="1"/>
      <c r="D183" s="1"/>
      <c r="E183" s="1"/>
      <c r="F183" s="1"/>
      <c r="G183" s="1"/>
      <c r="H183" s="1"/>
      <c r="I183" s="1"/>
      <c r="J183" s="3"/>
    </row>
    <row r="184" spans="1:10">
      <c r="A184" s="1"/>
      <c r="B184" s="3"/>
      <c r="C184" s="1"/>
      <c r="D184" s="1"/>
      <c r="E184" s="1"/>
      <c r="F184" s="1"/>
      <c r="G184" s="1"/>
      <c r="H184" s="1"/>
      <c r="I184" s="1"/>
      <c r="J184" s="3"/>
    </row>
    <row r="185" spans="1:10">
      <c r="A185" s="1"/>
      <c r="B185" s="3"/>
      <c r="C185" s="1"/>
      <c r="D185" s="1"/>
      <c r="E185" s="1"/>
      <c r="F185" s="1"/>
      <c r="G185" s="1"/>
      <c r="H185" s="1"/>
      <c r="I185" s="1"/>
      <c r="J185" s="3"/>
    </row>
    <row r="186" spans="1:10">
      <c r="A186" s="1"/>
      <c r="B186" s="3"/>
      <c r="C186" s="1"/>
      <c r="D186" s="1"/>
      <c r="E186" s="1"/>
      <c r="F186" s="1"/>
      <c r="G186" s="1"/>
      <c r="H186" s="1"/>
      <c r="I186" s="1"/>
      <c r="J186" s="3"/>
    </row>
    <row r="187" spans="1:10">
      <c r="A187" s="1"/>
      <c r="B187" s="3"/>
      <c r="C187" s="1"/>
      <c r="D187" s="1"/>
      <c r="E187" s="1"/>
      <c r="F187" s="1"/>
      <c r="G187" s="1"/>
      <c r="H187" s="1"/>
      <c r="I187" s="1"/>
      <c r="J187" s="3"/>
    </row>
    <row r="188" spans="1:10">
      <c r="A188" s="1"/>
      <c r="B188" s="3"/>
      <c r="C188" s="1"/>
      <c r="D188" s="1"/>
      <c r="E188" s="1"/>
      <c r="F188" s="1"/>
      <c r="G188" s="1"/>
      <c r="H188" s="1"/>
      <c r="I188" s="1"/>
      <c r="J188" s="3"/>
    </row>
    <row r="189" spans="1:10">
      <c r="A189" s="1"/>
      <c r="B189" s="3"/>
      <c r="C189" s="1"/>
      <c r="D189" s="1"/>
      <c r="E189" s="1"/>
      <c r="F189" s="1"/>
      <c r="G189" s="1"/>
      <c r="H189" s="1"/>
      <c r="I189" s="1"/>
      <c r="J189" s="3"/>
    </row>
    <row r="190" spans="1:10">
      <c r="A190" s="1"/>
      <c r="B190" s="3"/>
      <c r="C190" s="1"/>
      <c r="D190" s="1"/>
      <c r="E190" s="1"/>
      <c r="F190" s="1"/>
      <c r="G190" s="1"/>
      <c r="H190" s="1"/>
      <c r="I190" s="1"/>
      <c r="J190" s="3"/>
    </row>
    <row r="191" spans="1:10">
      <c r="A191" s="1"/>
      <c r="B191" s="3"/>
      <c r="C191" s="1"/>
      <c r="D191" s="1"/>
      <c r="E191" s="1"/>
      <c r="F191" s="1"/>
      <c r="G191" s="1"/>
      <c r="H191" s="1"/>
      <c r="I191" s="1"/>
      <c r="J191" s="3"/>
    </row>
    <row r="192" spans="1:10">
      <c r="A192" s="1"/>
      <c r="B192" s="3"/>
      <c r="C192" s="1"/>
      <c r="D192" s="1"/>
      <c r="E192" s="1"/>
      <c r="F192" s="1"/>
      <c r="G192" s="1"/>
      <c r="H192" s="1"/>
      <c r="I192" s="1"/>
      <c r="J192" s="3"/>
    </row>
    <row r="193" spans="1:10">
      <c r="A193" s="1"/>
      <c r="B193" s="3"/>
      <c r="C193" s="1"/>
      <c r="D193" s="1"/>
      <c r="E193" s="1"/>
      <c r="F193" s="1"/>
      <c r="G193" s="1"/>
      <c r="H193" s="1"/>
      <c r="I193" s="1"/>
      <c r="J193" s="3"/>
    </row>
    <row r="194" spans="1:10">
      <c r="A194" s="1"/>
      <c r="B194" s="3"/>
      <c r="C194" s="1"/>
      <c r="D194" s="1"/>
      <c r="E194" s="1"/>
      <c r="F194" s="1"/>
      <c r="G194" s="1"/>
      <c r="H194" s="1"/>
      <c r="I194" s="1"/>
      <c r="J194" s="3"/>
    </row>
    <row r="195" spans="1:10">
      <c r="A195" s="1"/>
      <c r="B195" s="3"/>
      <c r="C195" s="1"/>
      <c r="D195" s="1"/>
      <c r="E195" s="1"/>
      <c r="F195" s="1"/>
      <c r="G195" s="1"/>
      <c r="H195" s="1"/>
      <c r="I195" s="1"/>
      <c r="J195" s="3"/>
    </row>
    <row r="196" spans="1:10">
      <c r="A196" s="1"/>
      <c r="B196" s="3"/>
      <c r="C196" s="1"/>
      <c r="D196" s="1"/>
      <c r="E196" s="1"/>
      <c r="F196" s="1"/>
      <c r="G196" s="1"/>
      <c r="H196" s="1"/>
      <c r="I196" s="1"/>
      <c r="J196" s="3"/>
    </row>
    <row r="197" spans="1:10">
      <c r="A197" s="1"/>
      <c r="B197" s="3"/>
      <c r="C197" s="1"/>
      <c r="D197" s="1"/>
      <c r="E197" s="1"/>
      <c r="F197" s="1"/>
      <c r="G197" s="1"/>
      <c r="H197" s="1"/>
      <c r="I197" s="1"/>
      <c r="J197" s="3"/>
    </row>
    <row r="198" spans="1:10">
      <c r="A198" s="1"/>
      <c r="B198" s="3"/>
      <c r="C198" s="1"/>
      <c r="D198" s="1"/>
      <c r="E198" s="1"/>
      <c r="F198" s="1"/>
      <c r="G198" s="1"/>
      <c r="H198" s="1"/>
      <c r="I198" s="1"/>
      <c r="J198" s="3"/>
    </row>
    <row r="199" spans="1:10">
      <c r="A199" s="1"/>
      <c r="B199" s="3"/>
      <c r="C199" s="1"/>
      <c r="D199" s="1"/>
      <c r="E199" s="1"/>
      <c r="F199" s="1"/>
      <c r="G199" s="1"/>
      <c r="H199" s="1"/>
      <c r="I199" s="1"/>
      <c r="J199" s="3"/>
    </row>
    <row r="200" spans="1:10">
      <c r="A200" s="1"/>
      <c r="B200" s="3"/>
      <c r="C200" s="1"/>
      <c r="D200" s="1"/>
      <c r="E200" s="1"/>
      <c r="F200" s="1"/>
      <c r="G200" s="1"/>
      <c r="H200" s="1"/>
      <c r="I200" s="1"/>
      <c r="J200" s="3"/>
    </row>
    <row r="201" spans="1:10">
      <c r="A201" s="1"/>
      <c r="B201" s="3"/>
      <c r="C201" s="1"/>
      <c r="D201" s="1"/>
      <c r="E201" s="1"/>
      <c r="F201" s="1"/>
      <c r="G201" s="1"/>
      <c r="H201" s="1"/>
      <c r="I201" s="1"/>
      <c r="J201" s="3"/>
    </row>
    <row r="202" spans="1:10">
      <c r="A202" s="1"/>
      <c r="B202" s="3"/>
      <c r="C202" s="1"/>
      <c r="D202" s="1"/>
      <c r="E202" s="1"/>
      <c r="F202" s="1"/>
      <c r="G202" s="1"/>
      <c r="H202" s="1"/>
      <c r="I202" s="1"/>
      <c r="J202" s="3"/>
    </row>
    <row r="203" spans="1:10">
      <c r="A203" s="1"/>
      <c r="B203" s="3"/>
      <c r="C203" s="1"/>
      <c r="D203" s="1"/>
      <c r="E203" s="1"/>
      <c r="F203" s="1"/>
      <c r="G203" s="1"/>
      <c r="H203" s="1"/>
      <c r="I203" s="1"/>
      <c r="J203" s="3"/>
    </row>
    <row r="204" spans="1:10">
      <c r="A204" s="1"/>
      <c r="B204" s="3"/>
      <c r="C204" s="1"/>
      <c r="D204" s="1"/>
      <c r="E204" s="1"/>
      <c r="F204" s="1"/>
      <c r="G204" s="1"/>
      <c r="H204" s="1"/>
      <c r="I204" s="1"/>
      <c r="J204" s="3"/>
    </row>
    <row r="205" spans="1:10">
      <c r="A205" s="1"/>
      <c r="B205" s="3"/>
      <c r="C205" s="1"/>
      <c r="D205" s="1"/>
      <c r="E205" s="1"/>
      <c r="F205" s="1"/>
      <c r="G205" s="1"/>
      <c r="H205" s="1"/>
      <c r="I205" s="1"/>
      <c r="J205" s="3"/>
    </row>
    <row r="206" spans="1:10">
      <c r="A206" s="1"/>
      <c r="B206" s="3"/>
      <c r="C206" s="1"/>
      <c r="D206" s="1"/>
      <c r="E206" s="1"/>
      <c r="F206" s="1"/>
      <c r="G206" s="1"/>
      <c r="H206" s="1"/>
      <c r="I206" s="1"/>
      <c r="J206" s="3"/>
    </row>
    <row r="207" spans="1:10">
      <c r="A207" s="1"/>
      <c r="B207" s="3"/>
      <c r="C207" s="1"/>
      <c r="D207" s="1"/>
      <c r="E207" s="1"/>
      <c r="F207" s="1"/>
      <c r="G207" s="1"/>
      <c r="H207" s="1"/>
      <c r="I207" s="1"/>
      <c r="J207" s="3"/>
    </row>
    <row r="208" spans="1:10">
      <c r="A208" s="1"/>
      <c r="B208" s="3"/>
      <c r="C208" s="1"/>
      <c r="D208" s="1"/>
      <c r="E208" s="1"/>
      <c r="F208" s="1"/>
      <c r="G208" s="1"/>
      <c r="H208" s="1"/>
      <c r="I208" s="1"/>
      <c r="J208" s="3"/>
    </row>
    <row r="209" spans="1:10">
      <c r="A209" s="1"/>
      <c r="B209" s="3"/>
      <c r="C209" s="1"/>
      <c r="D209" s="1"/>
      <c r="E209" s="1"/>
      <c r="F209" s="1"/>
      <c r="G209" s="1"/>
      <c r="H209" s="1"/>
      <c r="I209" s="1"/>
      <c r="J209" s="3"/>
    </row>
    <row r="210" spans="1:10">
      <c r="A210" s="1"/>
      <c r="B210" s="3"/>
      <c r="C210" s="1"/>
      <c r="D210" s="1"/>
      <c r="E210" s="1"/>
      <c r="F210" s="1"/>
      <c r="G210" s="1"/>
      <c r="H210" s="1"/>
      <c r="I210" s="1"/>
      <c r="J210" s="3"/>
    </row>
    <row r="211" spans="1:10">
      <c r="A211" s="1"/>
      <c r="B211" s="3"/>
      <c r="C211" s="1"/>
      <c r="D211" s="1"/>
      <c r="E211" s="1"/>
      <c r="F211" s="1"/>
      <c r="G211" s="1"/>
      <c r="H211" s="1"/>
      <c r="I211" s="1"/>
      <c r="J211" s="3"/>
    </row>
    <row r="212" spans="1:10">
      <c r="A212" s="1"/>
      <c r="B212" s="3"/>
      <c r="C212" s="1"/>
      <c r="D212" s="1"/>
      <c r="E212" s="1"/>
      <c r="F212" s="1"/>
      <c r="G212" s="1"/>
      <c r="H212" s="1"/>
      <c r="I212" s="1"/>
      <c r="J212" s="3"/>
    </row>
    <row r="213" spans="1:10">
      <c r="A213" s="1"/>
      <c r="B213" s="3"/>
      <c r="C213" s="1"/>
      <c r="D213" s="1"/>
      <c r="E213" s="1"/>
      <c r="F213" s="1"/>
      <c r="G213" s="1"/>
      <c r="H213" s="1"/>
      <c r="I213" s="1"/>
      <c r="J213" s="3"/>
    </row>
    <row r="214" spans="1:10">
      <c r="A214" s="1"/>
      <c r="B214" s="3"/>
      <c r="C214" s="1"/>
      <c r="D214" s="1"/>
      <c r="E214" s="1"/>
      <c r="F214" s="1"/>
      <c r="G214" s="1"/>
      <c r="H214" s="1"/>
      <c r="I214" s="1"/>
      <c r="J214" s="3"/>
    </row>
    <row r="215" spans="1:10">
      <c r="A215" s="1"/>
      <c r="B215" s="3"/>
      <c r="C215" s="1"/>
      <c r="D215" s="1"/>
      <c r="E215" s="1"/>
      <c r="F215" s="1"/>
      <c r="G215" s="1"/>
      <c r="H215" s="1"/>
      <c r="I215" s="1"/>
      <c r="J215" s="3"/>
    </row>
    <row r="216" spans="1:10">
      <c r="A216" s="1"/>
      <c r="B216" s="3"/>
      <c r="C216" s="1"/>
      <c r="D216" s="1"/>
      <c r="E216" s="1"/>
      <c r="F216" s="1"/>
      <c r="G216" s="1"/>
      <c r="H216" s="1"/>
      <c r="I216" s="1"/>
      <c r="J216" s="3"/>
    </row>
    <row r="217" spans="1:10">
      <c r="A217" s="1"/>
      <c r="B217" s="3"/>
      <c r="C217" s="1"/>
      <c r="D217" s="1"/>
      <c r="E217" s="1"/>
      <c r="F217" s="1"/>
      <c r="G217" s="1"/>
      <c r="H217" s="1"/>
      <c r="I217" s="1"/>
      <c r="J217" s="3"/>
    </row>
    <row r="218" spans="1:10">
      <c r="A218" s="1"/>
      <c r="B218" s="3"/>
      <c r="C218" s="1"/>
      <c r="D218" s="1"/>
      <c r="E218" s="1"/>
      <c r="F218" s="1"/>
      <c r="G218" s="1"/>
      <c r="H218" s="1"/>
      <c r="I218" s="1"/>
      <c r="J218" s="3"/>
    </row>
    <row r="219" spans="1:10">
      <c r="A219" s="1"/>
      <c r="B219" s="3"/>
      <c r="C219" s="1"/>
      <c r="D219" s="1"/>
      <c r="E219" s="1"/>
      <c r="F219" s="1"/>
      <c r="G219" s="1"/>
      <c r="H219" s="1"/>
      <c r="I219" s="1"/>
      <c r="J219" s="3"/>
    </row>
    <row r="220" spans="1:10">
      <c r="A220" s="1"/>
      <c r="B220" s="3"/>
      <c r="C220" s="1"/>
      <c r="D220" s="1"/>
      <c r="E220" s="1"/>
      <c r="F220" s="1"/>
      <c r="G220" s="1"/>
      <c r="H220" s="1"/>
      <c r="I220" s="1"/>
      <c r="J220" s="3"/>
    </row>
    <row r="221" spans="1:10">
      <c r="A221" s="1"/>
      <c r="B221" s="3"/>
      <c r="C221" s="1"/>
      <c r="D221" s="1"/>
      <c r="E221" s="1"/>
      <c r="F221" s="1"/>
      <c r="G221" s="1"/>
      <c r="H221" s="1"/>
      <c r="I221" s="1"/>
      <c r="J221" s="3"/>
    </row>
    <row r="222" spans="1:10">
      <c r="A222" s="1"/>
      <c r="B222" s="3"/>
      <c r="C222" s="1"/>
      <c r="D222" s="1"/>
      <c r="E222" s="1"/>
      <c r="F222" s="1"/>
      <c r="G222" s="1"/>
      <c r="H222" s="1"/>
      <c r="I222" s="1"/>
      <c r="J222" s="3"/>
    </row>
    <row r="223" spans="1:10">
      <c r="A223" s="1"/>
      <c r="B223" s="3"/>
      <c r="C223" s="1"/>
      <c r="D223" s="1"/>
      <c r="E223" s="1"/>
      <c r="F223" s="1"/>
      <c r="G223" s="1"/>
      <c r="H223" s="1"/>
      <c r="I223" s="1"/>
      <c r="J223" s="3"/>
    </row>
    <row r="224" spans="1:10">
      <c r="A224" s="1"/>
      <c r="B224" s="3"/>
      <c r="C224" s="1"/>
      <c r="D224" s="1"/>
      <c r="E224" s="1"/>
      <c r="F224" s="1"/>
      <c r="G224" s="1"/>
      <c r="H224" s="1"/>
      <c r="I224" s="1"/>
      <c r="J224" s="3"/>
    </row>
    <row r="225" spans="1:10">
      <c r="A225" s="1"/>
      <c r="B225" s="3"/>
      <c r="C225" s="1"/>
      <c r="D225" s="1"/>
      <c r="E225" s="1"/>
      <c r="F225" s="1"/>
      <c r="G225" s="1"/>
      <c r="H225" s="1"/>
      <c r="I225" s="1"/>
      <c r="J225" s="3"/>
    </row>
    <row r="226" spans="1:10">
      <c r="A226" s="1"/>
      <c r="B226" s="3"/>
      <c r="C226" s="1"/>
      <c r="D226" s="1"/>
      <c r="E226" s="1"/>
      <c r="F226" s="1"/>
      <c r="G226" s="1"/>
      <c r="H226" s="1"/>
      <c r="I226" s="1"/>
      <c r="J226" s="3"/>
    </row>
    <row r="227" spans="1:10">
      <c r="A227" s="1"/>
      <c r="B227" s="3"/>
      <c r="C227" s="1"/>
      <c r="D227" s="1"/>
      <c r="E227" s="1"/>
      <c r="F227" s="1"/>
      <c r="G227" s="1"/>
      <c r="H227" s="1"/>
      <c r="I227" s="1"/>
      <c r="J227" s="3"/>
    </row>
    <row r="228" spans="1:10">
      <c r="A228" s="1"/>
      <c r="B228" s="3"/>
      <c r="C228" s="1"/>
      <c r="D228" s="1"/>
      <c r="E228" s="1"/>
      <c r="F228" s="1"/>
      <c r="G228" s="1"/>
      <c r="H228" s="1"/>
      <c r="I228" s="1"/>
      <c r="J228" s="3"/>
    </row>
    <row r="229" spans="1:10">
      <c r="A229" s="1"/>
      <c r="B229" s="3"/>
      <c r="C229" s="1"/>
      <c r="D229" s="1"/>
      <c r="E229" s="1"/>
      <c r="F229" s="1"/>
      <c r="G229" s="1"/>
      <c r="H229" s="1"/>
      <c r="I229" s="1"/>
      <c r="J229" s="3"/>
    </row>
    <row r="230" spans="1:10">
      <c r="A230" s="1"/>
      <c r="B230" s="3"/>
      <c r="C230" s="1"/>
      <c r="D230" s="1"/>
      <c r="E230" s="1"/>
      <c r="F230" s="1"/>
      <c r="G230" s="1"/>
      <c r="H230" s="1"/>
      <c r="I230" s="1"/>
      <c r="J230" s="3"/>
    </row>
    <row r="231" spans="1:10">
      <c r="A231" s="1"/>
      <c r="B231" s="3"/>
      <c r="C231" s="1"/>
      <c r="D231" s="1"/>
      <c r="E231" s="1"/>
      <c r="F231" s="1"/>
      <c r="G231" s="1"/>
      <c r="H231" s="1"/>
      <c r="I231" s="1"/>
      <c r="J231" s="3"/>
    </row>
    <row r="232" spans="1:10">
      <c r="A232" s="1"/>
      <c r="B232" s="3"/>
      <c r="C232" s="1"/>
      <c r="D232" s="1"/>
      <c r="E232" s="1"/>
      <c r="F232" s="1"/>
      <c r="G232" s="1"/>
      <c r="H232" s="1"/>
      <c r="I232" s="1"/>
      <c r="J232" s="3"/>
    </row>
    <row r="233" spans="1:10">
      <c r="A233" s="1"/>
      <c r="B233" s="3"/>
      <c r="C233" s="1"/>
      <c r="D233" s="1"/>
      <c r="E233" s="1"/>
      <c r="F233" s="1"/>
      <c r="G233" s="1"/>
      <c r="H233" s="1"/>
      <c r="I233" s="1"/>
      <c r="J233" s="3"/>
    </row>
    <row r="234" spans="1:10">
      <c r="A234" s="1"/>
      <c r="B234" s="3"/>
      <c r="C234" s="1"/>
      <c r="D234" s="1"/>
      <c r="E234" s="1"/>
      <c r="F234" s="1"/>
      <c r="G234" s="1"/>
      <c r="H234" s="1"/>
      <c r="I234" s="1"/>
      <c r="J234" s="3"/>
    </row>
    <row r="235" spans="1:10">
      <c r="A235" s="1"/>
      <c r="B235" s="3"/>
      <c r="C235" s="1"/>
      <c r="D235" s="1"/>
      <c r="E235" s="1"/>
      <c r="F235" s="1"/>
      <c r="G235" s="1"/>
      <c r="H235" s="1"/>
      <c r="I235" s="1"/>
      <c r="J235" s="3"/>
    </row>
    <row r="236" spans="1:10">
      <c r="A236" s="1"/>
      <c r="B236" s="3"/>
      <c r="C236" s="1"/>
      <c r="D236" s="1"/>
      <c r="E236" s="1"/>
      <c r="F236" s="1"/>
      <c r="G236" s="1"/>
      <c r="H236" s="1"/>
      <c r="I236" s="1"/>
      <c r="J236" s="3"/>
    </row>
    <row r="237" spans="1:10">
      <c r="A237" s="1"/>
      <c r="B237" s="3"/>
      <c r="C237" s="1"/>
      <c r="D237" s="1"/>
      <c r="E237" s="1"/>
      <c r="F237" s="1"/>
      <c r="G237" s="1"/>
      <c r="H237" s="1"/>
      <c r="I237" s="1"/>
      <c r="J237" s="3"/>
    </row>
    <row r="238" spans="1:10">
      <c r="A238" s="1"/>
      <c r="B238" s="3"/>
      <c r="C238" s="1"/>
      <c r="D238" s="1"/>
      <c r="E238" s="1"/>
      <c r="F238" s="1"/>
      <c r="G238" s="1"/>
      <c r="H238" s="1"/>
      <c r="I238" s="1"/>
      <c r="J238" s="3"/>
    </row>
    <row r="239" spans="1:10">
      <c r="A239" s="1"/>
      <c r="B239" s="3"/>
      <c r="C239" s="1"/>
      <c r="D239" s="1"/>
      <c r="E239" s="1"/>
      <c r="F239" s="1"/>
      <c r="G239" s="1"/>
      <c r="H239" s="1"/>
      <c r="I239" s="1"/>
      <c r="J239" s="3"/>
    </row>
    <row r="240" spans="1:10">
      <c r="A240" s="1"/>
      <c r="B240" s="3"/>
      <c r="C240" s="1"/>
      <c r="D240" s="1"/>
      <c r="E240" s="1"/>
      <c r="F240" s="1"/>
      <c r="G240" s="1"/>
      <c r="H240" s="1"/>
      <c r="I240" s="1"/>
      <c r="J240" s="3"/>
    </row>
    <row r="241" spans="1:10">
      <c r="A241" s="1"/>
      <c r="B241" s="3"/>
      <c r="C241" s="1"/>
      <c r="D241" s="1"/>
      <c r="E241" s="1"/>
      <c r="F241" s="1"/>
      <c r="G241" s="1"/>
      <c r="H241" s="1"/>
      <c r="I241" s="1"/>
      <c r="J241" s="3"/>
    </row>
    <row r="242" spans="1:10">
      <c r="A242" s="1"/>
      <c r="B242" s="3"/>
      <c r="C242" s="1"/>
      <c r="D242" s="1"/>
      <c r="E242" s="1"/>
      <c r="F242" s="1"/>
      <c r="G242" s="1"/>
      <c r="H242" s="1"/>
      <c r="I242" s="1"/>
      <c r="J242" s="3"/>
    </row>
    <row r="243" spans="1:10">
      <c r="A243" s="1"/>
      <c r="B243" s="3"/>
      <c r="C243" s="1"/>
      <c r="D243" s="1"/>
      <c r="E243" s="1"/>
      <c r="F243" s="1"/>
      <c r="G243" s="1"/>
      <c r="H243" s="1"/>
      <c r="I243" s="1"/>
      <c r="J243" s="3"/>
    </row>
    <row r="244" spans="1:10">
      <c r="A244" s="1"/>
      <c r="B244" s="3"/>
      <c r="C244" s="1"/>
      <c r="D244" s="1"/>
      <c r="E244" s="1"/>
      <c r="F244" s="1"/>
      <c r="G244" s="1"/>
      <c r="H244" s="1"/>
      <c r="I244" s="1"/>
      <c r="J244" s="3"/>
    </row>
    <row r="245" spans="1:10">
      <c r="A245" s="1"/>
      <c r="B245" s="3"/>
      <c r="C245" s="1"/>
      <c r="D245" s="1"/>
      <c r="E245" s="1"/>
      <c r="F245" s="1"/>
      <c r="G245" s="1"/>
      <c r="H245" s="1"/>
      <c r="I245" s="1"/>
      <c r="J245" s="3"/>
    </row>
    <row r="246" spans="1:10">
      <c r="A246" s="1"/>
      <c r="B246" s="3"/>
      <c r="C246" s="1"/>
      <c r="D246" s="1"/>
      <c r="E246" s="1"/>
      <c r="F246" s="1"/>
      <c r="G246" s="1"/>
      <c r="H246" s="1"/>
      <c r="I246" s="1"/>
      <c r="J246" s="3"/>
    </row>
    <row r="247" spans="1:10">
      <c r="A247" s="1"/>
      <c r="B247" s="3"/>
      <c r="C247" s="1"/>
      <c r="D247" s="1"/>
      <c r="E247" s="1"/>
      <c r="F247" s="1"/>
      <c r="G247" s="1"/>
      <c r="H247" s="1"/>
      <c r="I247" s="1"/>
      <c r="J247" s="3"/>
    </row>
    <row r="248" spans="1:10">
      <c r="A248" s="1"/>
      <c r="B248" s="3"/>
      <c r="C248" s="1"/>
      <c r="D248" s="1"/>
      <c r="E248" s="1"/>
      <c r="F248" s="1"/>
      <c r="G248" s="1"/>
      <c r="H248" s="1"/>
      <c r="I248" s="1"/>
      <c r="J248" s="3"/>
    </row>
    <row r="249" spans="1:10">
      <c r="A249" s="1"/>
      <c r="B249" s="3"/>
      <c r="C249" s="1"/>
      <c r="D249" s="1"/>
      <c r="E249" s="1"/>
      <c r="F249" s="1"/>
      <c r="G249" s="1"/>
      <c r="H249" s="1"/>
      <c r="I249" s="1"/>
      <c r="J249" s="3"/>
    </row>
    <row r="250" spans="1:10">
      <c r="A250" s="1"/>
      <c r="B250" s="3"/>
      <c r="C250" s="1"/>
      <c r="D250" s="1"/>
      <c r="E250" s="1"/>
      <c r="F250" s="1"/>
      <c r="G250" s="1"/>
      <c r="H250" s="1"/>
      <c r="I250" s="1"/>
      <c r="J250" s="3"/>
    </row>
    <row r="251" spans="1:10">
      <c r="A251" s="1"/>
      <c r="B251" s="3"/>
      <c r="C251" s="1"/>
      <c r="D251" s="1"/>
      <c r="E251" s="1"/>
      <c r="F251" s="1"/>
      <c r="G251" s="1"/>
      <c r="H251" s="1"/>
      <c r="I251" s="1"/>
      <c r="J251" s="3"/>
    </row>
    <row r="252" spans="1:10">
      <c r="A252" s="1"/>
      <c r="B252" s="3"/>
      <c r="C252" s="1"/>
      <c r="D252" s="1"/>
      <c r="E252" s="1"/>
      <c r="F252" s="1"/>
      <c r="G252" s="1"/>
      <c r="H252" s="1"/>
      <c r="I252" s="1"/>
      <c r="J252" s="3"/>
    </row>
    <row r="253" spans="1:10">
      <c r="A253" s="1"/>
      <c r="B253" s="3"/>
      <c r="C253" s="1"/>
      <c r="D253" s="1"/>
      <c r="E253" s="1"/>
      <c r="F253" s="1"/>
      <c r="G253" s="1"/>
      <c r="H253" s="1"/>
      <c r="I253" s="1"/>
      <c r="J253" s="3"/>
    </row>
    <row r="254" spans="1:10">
      <c r="A254" s="1"/>
      <c r="B254" s="3"/>
      <c r="C254" s="1"/>
      <c r="D254" s="1"/>
      <c r="E254" s="1"/>
      <c r="F254" s="1"/>
      <c r="G254" s="1"/>
      <c r="H254" s="1"/>
      <c r="I254" s="1"/>
      <c r="J254" s="3"/>
    </row>
    <row r="255" spans="1:10">
      <c r="A255" s="1"/>
      <c r="B255" s="3"/>
      <c r="C255" s="1"/>
      <c r="D255" s="1"/>
      <c r="E255" s="1"/>
      <c r="F255" s="1"/>
      <c r="G255" s="1"/>
      <c r="H255" s="1"/>
      <c r="I255" s="1"/>
      <c r="J255" s="3"/>
    </row>
    <row r="256" spans="1:10">
      <c r="A256" s="1"/>
      <c r="B256" s="3"/>
      <c r="C256" s="1"/>
      <c r="D256" s="1"/>
      <c r="E256" s="1"/>
      <c r="F256" s="1"/>
      <c r="G256" s="1"/>
      <c r="H256" s="1"/>
      <c r="I256" s="1"/>
      <c r="J256" s="3"/>
    </row>
    <row r="257" spans="1:10">
      <c r="A257" s="1"/>
      <c r="B257" s="3"/>
      <c r="C257" s="1"/>
      <c r="D257" s="1"/>
      <c r="E257" s="1"/>
      <c r="F257" s="1"/>
      <c r="G257" s="1"/>
      <c r="H257" s="1"/>
      <c r="I257" s="1"/>
      <c r="J257" s="3"/>
    </row>
    <row r="258" spans="1:10">
      <c r="A258" s="1"/>
      <c r="B258" s="3"/>
      <c r="C258" s="1"/>
      <c r="D258" s="1"/>
      <c r="E258" s="1"/>
      <c r="F258" s="1"/>
      <c r="G258" s="1"/>
      <c r="H258" s="1"/>
      <c r="I258" s="1"/>
      <c r="J258" s="3"/>
    </row>
    <row r="259" spans="1:10">
      <c r="A259" s="1"/>
      <c r="B259" s="3"/>
      <c r="C259" s="1"/>
      <c r="D259" s="1"/>
      <c r="E259" s="1"/>
      <c r="F259" s="1"/>
      <c r="G259" s="1"/>
      <c r="H259" s="1"/>
      <c r="I259" s="1"/>
      <c r="J259" s="3"/>
    </row>
    <row r="260" spans="1:10">
      <c r="A260" s="1"/>
      <c r="B260" s="3"/>
      <c r="C260" s="1"/>
      <c r="D260" s="1"/>
      <c r="E260" s="1"/>
      <c r="F260" s="1"/>
      <c r="G260" s="1"/>
      <c r="H260" s="1"/>
      <c r="I260" s="1"/>
      <c r="J260" s="3"/>
    </row>
    <row r="261" spans="1:10">
      <c r="A261" s="1"/>
      <c r="B261" s="3"/>
      <c r="C261" s="1"/>
      <c r="D261" s="1"/>
      <c r="E261" s="1"/>
      <c r="F261" s="1"/>
      <c r="G261" s="1"/>
      <c r="H261" s="1"/>
      <c r="I261" s="1"/>
      <c r="J261" s="3"/>
    </row>
    <row r="262" spans="1:10">
      <c r="A262" s="1"/>
      <c r="B262" s="3"/>
      <c r="C262" s="1"/>
      <c r="D262" s="1"/>
      <c r="E262" s="1"/>
      <c r="F262" s="1"/>
      <c r="G262" s="1"/>
      <c r="H262" s="1"/>
      <c r="I262" s="1"/>
      <c r="J262" s="3"/>
    </row>
    <row r="263" spans="1:10">
      <c r="A263" s="1"/>
      <c r="B263" s="3"/>
      <c r="C263" s="1"/>
      <c r="D263" s="1"/>
      <c r="E263" s="1"/>
      <c r="F263" s="1"/>
      <c r="G263" s="1"/>
      <c r="H263" s="1"/>
      <c r="I263" s="1"/>
      <c r="J263" s="3"/>
    </row>
    <row r="264" spans="1:10">
      <c r="A264" s="1"/>
      <c r="B264" s="3"/>
      <c r="C264" s="1"/>
      <c r="D264" s="1"/>
      <c r="E264" s="1"/>
      <c r="F264" s="1"/>
      <c r="G264" s="1"/>
      <c r="H264" s="1"/>
      <c r="I264" s="1"/>
      <c r="J264" s="3"/>
    </row>
    <row r="265" spans="1:10">
      <c r="A265" s="1"/>
      <c r="B265" s="3"/>
      <c r="C265" s="1"/>
      <c r="D265" s="1"/>
      <c r="E265" s="1"/>
      <c r="F265" s="1"/>
      <c r="G265" s="1"/>
      <c r="H265" s="1"/>
      <c r="I265" s="1"/>
      <c r="J265" s="3"/>
    </row>
    <row r="266" spans="1:10">
      <c r="A266" s="1"/>
      <c r="B266" s="3"/>
      <c r="C266" s="1"/>
      <c r="D266" s="1"/>
      <c r="E266" s="1"/>
      <c r="F266" s="1"/>
      <c r="G266" s="1"/>
      <c r="H266" s="1"/>
      <c r="I266" s="1"/>
      <c r="J266" s="3"/>
    </row>
    <row r="267" spans="1:10">
      <c r="A267" s="1"/>
      <c r="B267" s="3"/>
      <c r="C267" s="1"/>
      <c r="D267" s="1"/>
      <c r="E267" s="1"/>
      <c r="F267" s="1"/>
      <c r="G267" s="1"/>
      <c r="H267" s="1"/>
      <c r="I267" s="1"/>
      <c r="J267" s="3"/>
    </row>
    <row r="268" spans="1:10">
      <c r="A268" s="1"/>
      <c r="B268" s="3"/>
      <c r="C268" s="1"/>
      <c r="D268" s="1"/>
      <c r="E268" s="1"/>
      <c r="F268" s="1"/>
      <c r="G268" s="1"/>
      <c r="H268" s="1"/>
      <c r="I268" s="1"/>
      <c r="J268" s="3"/>
    </row>
    <row r="269" spans="1:10">
      <c r="A269" s="1"/>
      <c r="B269" s="3"/>
      <c r="C269" s="1"/>
      <c r="D269" s="1"/>
      <c r="E269" s="1"/>
      <c r="F269" s="1"/>
      <c r="G269" s="1"/>
      <c r="H269" s="1"/>
      <c r="I269" s="1"/>
      <c r="J269" s="3"/>
    </row>
    <row r="270" spans="1:10">
      <c r="A270" s="1"/>
      <c r="B270" s="3"/>
      <c r="C270" s="1"/>
      <c r="D270" s="1"/>
      <c r="E270" s="1"/>
      <c r="F270" s="1"/>
      <c r="G270" s="1"/>
      <c r="H270" s="1"/>
      <c r="I270" s="1"/>
      <c r="J270" s="3"/>
    </row>
    <row r="271" spans="1:10">
      <c r="A271" s="1"/>
      <c r="B271" s="3"/>
      <c r="C271" s="1"/>
      <c r="D271" s="1"/>
      <c r="E271" s="1"/>
      <c r="F271" s="1"/>
      <c r="G271" s="1"/>
      <c r="H271" s="1"/>
      <c r="I271" s="1"/>
      <c r="J271" s="3"/>
    </row>
    <row r="272" spans="1:10">
      <c r="A272" s="1"/>
      <c r="B272" s="3"/>
      <c r="C272" s="1"/>
      <c r="D272" s="1"/>
      <c r="E272" s="1"/>
      <c r="F272" s="1"/>
      <c r="G272" s="1"/>
      <c r="H272" s="1"/>
      <c r="I272" s="1"/>
      <c r="J272" s="3"/>
    </row>
    <row r="273" spans="1:10">
      <c r="A273" s="1"/>
      <c r="B273" s="3"/>
      <c r="C273" s="1"/>
      <c r="D273" s="1"/>
      <c r="E273" s="1"/>
      <c r="F273" s="1"/>
      <c r="G273" s="1"/>
      <c r="H273" s="1"/>
      <c r="I273" s="1"/>
      <c r="J273" s="3"/>
    </row>
    <row r="274" spans="1:10">
      <c r="A274" s="1"/>
      <c r="B274" s="3"/>
      <c r="C274" s="1"/>
      <c r="D274" s="1"/>
      <c r="E274" s="1"/>
      <c r="F274" s="1"/>
      <c r="G274" s="1"/>
      <c r="H274" s="1"/>
      <c r="I274" s="1"/>
      <c r="J274" s="3"/>
    </row>
    <row r="275" spans="1:10">
      <c r="A275" s="1"/>
      <c r="B275" s="3"/>
      <c r="C275" s="1"/>
      <c r="D275" s="1"/>
      <c r="E275" s="1"/>
      <c r="F275" s="1"/>
      <c r="G275" s="1"/>
      <c r="H275" s="1"/>
      <c r="I275" s="1"/>
      <c r="J275" s="3"/>
    </row>
    <row r="276" spans="1:10">
      <c r="A276" s="1"/>
      <c r="B276" s="3"/>
      <c r="C276" s="1"/>
      <c r="D276" s="1"/>
      <c r="E276" s="1"/>
      <c r="F276" s="1"/>
      <c r="G276" s="1"/>
      <c r="H276" s="1"/>
      <c r="I276" s="1"/>
      <c r="J276" s="3"/>
    </row>
    <row r="277" spans="1:10">
      <c r="A277" s="1"/>
      <c r="B277" s="3"/>
      <c r="C277" s="1"/>
      <c r="D277" s="1"/>
      <c r="E277" s="1"/>
      <c r="F277" s="1"/>
      <c r="G277" s="1"/>
      <c r="H277" s="1"/>
      <c r="I277" s="1"/>
      <c r="J277" s="3"/>
    </row>
    <row r="278" spans="1:10">
      <c r="A278" s="1"/>
      <c r="B278" s="3"/>
      <c r="C278" s="1"/>
      <c r="D278" s="1"/>
      <c r="E278" s="1"/>
      <c r="F278" s="1"/>
      <c r="G278" s="1"/>
      <c r="H278" s="1"/>
      <c r="I278" s="1"/>
      <c r="J278" s="3"/>
    </row>
    <row r="279" spans="1:10">
      <c r="A279" s="1"/>
      <c r="B279" s="3"/>
      <c r="C279" s="1"/>
      <c r="D279" s="1"/>
      <c r="E279" s="1"/>
      <c r="F279" s="1"/>
      <c r="G279" s="1"/>
      <c r="H279" s="1"/>
      <c r="I279" s="1"/>
      <c r="J279" s="3"/>
    </row>
    <row r="280" spans="1:10">
      <c r="A280" s="1"/>
      <c r="B280" s="3"/>
      <c r="C280" s="1"/>
      <c r="D280" s="1"/>
      <c r="E280" s="1"/>
      <c r="F280" s="1"/>
      <c r="G280" s="1"/>
      <c r="H280" s="1"/>
      <c r="I280" s="1"/>
      <c r="J280" s="3"/>
    </row>
    <row r="281" spans="1:10">
      <c r="A281" s="1"/>
      <c r="B281" s="3"/>
      <c r="C281" s="1"/>
      <c r="D281" s="1"/>
      <c r="E281" s="1"/>
      <c r="F281" s="1"/>
      <c r="G281" s="1"/>
      <c r="H281" s="1"/>
      <c r="I281" s="1"/>
      <c r="J281" s="3"/>
    </row>
    <row r="282" spans="1:10">
      <c r="A282" s="1"/>
      <c r="B282" s="3"/>
      <c r="C282" s="1"/>
      <c r="D282" s="1"/>
      <c r="E282" s="1"/>
      <c r="F282" s="1"/>
      <c r="G282" s="1"/>
      <c r="H282" s="1"/>
      <c r="I282" s="1"/>
      <c r="J282" s="3"/>
    </row>
    <row r="283" spans="1:10">
      <c r="A283" s="1"/>
      <c r="B283" s="3"/>
      <c r="C283" s="1"/>
      <c r="D283" s="1"/>
      <c r="E283" s="1"/>
      <c r="F283" s="1"/>
      <c r="G283" s="1"/>
      <c r="H283" s="1"/>
      <c r="I283" s="1"/>
      <c r="J283" s="3"/>
    </row>
    <row r="284" spans="1:10">
      <c r="A284" s="1"/>
      <c r="B284" s="3"/>
      <c r="C284" s="1"/>
      <c r="D284" s="1"/>
      <c r="E284" s="1"/>
      <c r="F284" s="1"/>
      <c r="G284" s="1"/>
      <c r="H284" s="1"/>
      <c r="I284" s="1"/>
      <c r="J284" s="3"/>
    </row>
    <row r="285" spans="1:10">
      <c r="A285" s="1"/>
      <c r="B285" s="3"/>
      <c r="C285" s="1"/>
      <c r="D285" s="1"/>
      <c r="E285" s="1"/>
      <c r="F285" s="1"/>
      <c r="G285" s="1"/>
      <c r="H285" s="1"/>
      <c r="I285" s="1"/>
      <c r="J285" s="3"/>
    </row>
    <row r="286" spans="1:10">
      <c r="A286" s="1"/>
      <c r="B286" s="3"/>
      <c r="C286" s="1"/>
      <c r="D286" s="1"/>
      <c r="E286" s="1"/>
      <c r="F286" s="1"/>
      <c r="G286" s="1"/>
      <c r="H286" s="1"/>
      <c r="I286" s="1"/>
      <c r="J286" s="3"/>
    </row>
    <row r="287" spans="1:10">
      <c r="A287" s="1"/>
      <c r="B287" s="3"/>
      <c r="C287" s="1"/>
      <c r="D287" s="1"/>
      <c r="E287" s="1"/>
      <c r="F287" s="1"/>
      <c r="G287" s="1"/>
      <c r="H287" s="1"/>
      <c r="I287" s="1"/>
      <c r="J287" s="3"/>
    </row>
    <row r="288" spans="1:10">
      <c r="A288" s="1"/>
      <c r="B288" s="3"/>
      <c r="C288" s="1"/>
      <c r="D288" s="1"/>
      <c r="E288" s="1"/>
      <c r="F288" s="1"/>
      <c r="G288" s="1"/>
      <c r="H288" s="1"/>
      <c r="I288" s="1"/>
      <c r="J288" s="3"/>
    </row>
    <row r="289" spans="1:10">
      <c r="A289" s="1"/>
      <c r="B289" s="3"/>
      <c r="C289" s="1"/>
      <c r="D289" s="1"/>
      <c r="E289" s="1"/>
      <c r="F289" s="1"/>
      <c r="G289" s="1"/>
      <c r="H289" s="1"/>
      <c r="I289" s="1"/>
      <c r="J289" s="3"/>
    </row>
    <row r="290" spans="1:10">
      <c r="A290" s="1"/>
      <c r="B290" s="3"/>
      <c r="C290" s="1"/>
      <c r="D290" s="1"/>
      <c r="E290" s="1"/>
      <c r="F290" s="1"/>
      <c r="G290" s="1"/>
      <c r="H290" s="1"/>
      <c r="I290" s="1"/>
      <c r="J290" s="3"/>
    </row>
    <row r="291" spans="1:10">
      <c r="A291" s="1"/>
      <c r="B291" s="3"/>
      <c r="C291" s="1"/>
      <c r="D291" s="1"/>
      <c r="E291" s="1"/>
      <c r="F291" s="1"/>
      <c r="G291" s="1"/>
      <c r="H291" s="1"/>
      <c r="I291" s="1"/>
      <c r="J291" s="3"/>
    </row>
    <row r="292" spans="1:10">
      <c r="A292" s="1"/>
      <c r="B292" s="3"/>
      <c r="C292" s="1"/>
      <c r="D292" s="1"/>
      <c r="E292" s="1"/>
      <c r="F292" s="1"/>
      <c r="G292" s="1"/>
      <c r="H292" s="1"/>
      <c r="I292" s="1"/>
      <c r="J292" s="3"/>
    </row>
    <row r="293" spans="1:10">
      <c r="A293" s="1"/>
      <c r="B293" s="3"/>
      <c r="C293" s="1"/>
      <c r="D293" s="1"/>
      <c r="E293" s="1"/>
      <c r="F293" s="1"/>
      <c r="G293" s="1"/>
      <c r="H293" s="1"/>
      <c r="I293" s="1"/>
      <c r="J293" s="3"/>
    </row>
    <row r="294" spans="1:10">
      <c r="A294" s="1"/>
      <c r="B294" s="3"/>
      <c r="C294" s="1"/>
      <c r="D294" s="1"/>
      <c r="E294" s="1"/>
      <c r="F294" s="1"/>
      <c r="G294" s="1"/>
      <c r="H294" s="1"/>
      <c r="I294" s="1"/>
      <c r="J294" s="3"/>
    </row>
    <row r="295" spans="1:10">
      <c r="A295" s="1"/>
      <c r="B295" s="3"/>
      <c r="C295" s="1"/>
      <c r="D295" s="1"/>
      <c r="E295" s="1"/>
      <c r="F295" s="1"/>
      <c r="G295" s="1"/>
      <c r="H295" s="1"/>
      <c r="I295" s="1"/>
      <c r="J295" s="3"/>
    </row>
    <row r="296" spans="1:10">
      <c r="A296" s="1"/>
      <c r="B296" s="3"/>
      <c r="C296" s="1"/>
      <c r="D296" s="1"/>
      <c r="E296" s="1"/>
      <c r="F296" s="1"/>
      <c r="G296" s="1"/>
      <c r="H296" s="1"/>
      <c r="I296" s="1"/>
      <c r="J296" s="3"/>
    </row>
    <row r="297" spans="1:10">
      <c r="A297" s="1"/>
      <c r="B297" s="3"/>
      <c r="C297" s="1"/>
      <c r="D297" s="1"/>
      <c r="E297" s="1"/>
      <c r="F297" s="1"/>
      <c r="G297" s="1"/>
      <c r="H297" s="1"/>
      <c r="I297" s="1"/>
      <c r="J297" s="3"/>
    </row>
    <row r="298" spans="1:10">
      <c r="A298" s="1"/>
      <c r="B298" s="3"/>
      <c r="C298" s="1"/>
      <c r="D298" s="1"/>
      <c r="E298" s="1"/>
      <c r="F298" s="1"/>
      <c r="G298" s="1"/>
      <c r="H298" s="1"/>
      <c r="I298" s="1"/>
      <c r="J298" s="3"/>
    </row>
    <row r="299" spans="1:10">
      <c r="A299" s="1"/>
      <c r="B299" s="3"/>
      <c r="C299" s="1"/>
      <c r="D299" s="1"/>
      <c r="E299" s="1"/>
      <c r="F299" s="1"/>
      <c r="G299" s="1"/>
      <c r="H299" s="1"/>
      <c r="I299" s="1"/>
      <c r="J299" s="3"/>
    </row>
    <row r="300" spans="1:10">
      <c r="A300" s="1"/>
      <c r="B300" s="3"/>
      <c r="C300" s="1"/>
      <c r="D300" s="1"/>
      <c r="E300" s="1"/>
      <c r="F300" s="1"/>
      <c r="G300" s="1"/>
      <c r="H300" s="1"/>
      <c r="I300" s="1"/>
      <c r="J300" s="3"/>
    </row>
    <row r="301" spans="1:10">
      <c r="A301" s="1"/>
      <c r="B301" s="3"/>
      <c r="C301" s="1"/>
      <c r="D301" s="1"/>
      <c r="E301" s="1"/>
      <c r="F301" s="1"/>
      <c r="G301" s="1"/>
      <c r="H301" s="1"/>
      <c r="I301" s="1"/>
      <c r="J301" s="3"/>
    </row>
    <row r="302" spans="1:10">
      <c r="A302" s="1"/>
      <c r="B302" s="3"/>
      <c r="C302" s="1"/>
      <c r="D302" s="1"/>
      <c r="E302" s="1"/>
      <c r="F302" s="1"/>
      <c r="G302" s="1"/>
      <c r="H302" s="1"/>
      <c r="I302" s="1"/>
      <c r="J302" s="3"/>
    </row>
    <row r="303" spans="1:10">
      <c r="A303" s="1"/>
      <c r="B303" s="3"/>
      <c r="C303" s="1"/>
      <c r="D303" s="1"/>
      <c r="E303" s="1"/>
      <c r="F303" s="1"/>
      <c r="G303" s="1"/>
      <c r="H303" s="1"/>
      <c r="I303" s="1"/>
      <c r="J303" s="3"/>
    </row>
    <row r="304" spans="1:10">
      <c r="A304" s="1"/>
      <c r="B304" s="3"/>
      <c r="C304" s="1"/>
      <c r="D304" s="1"/>
      <c r="E304" s="1"/>
      <c r="F304" s="1"/>
      <c r="G304" s="1"/>
      <c r="H304" s="1"/>
      <c r="I304" s="1"/>
      <c r="J304" s="3"/>
    </row>
    <row r="305" spans="1:10">
      <c r="A305" s="1"/>
      <c r="B305" s="3"/>
      <c r="C305" s="1"/>
      <c r="D305" s="1"/>
      <c r="E305" s="1"/>
      <c r="F305" s="1"/>
      <c r="G305" s="1"/>
      <c r="H305" s="1"/>
      <c r="I305" s="1"/>
      <c r="J305" s="3"/>
    </row>
    <row r="306" spans="1:10">
      <c r="A306" s="1"/>
      <c r="B306" s="3"/>
      <c r="C306" s="1"/>
      <c r="D306" s="1"/>
      <c r="E306" s="1"/>
      <c r="F306" s="1"/>
      <c r="G306" s="1"/>
      <c r="H306" s="1"/>
      <c r="I306" s="1"/>
      <c r="J306" s="3"/>
    </row>
    <row r="307" spans="1:10">
      <c r="A307" s="1"/>
      <c r="B307" s="3"/>
      <c r="C307" s="1"/>
      <c r="D307" s="1"/>
      <c r="E307" s="1"/>
      <c r="F307" s="1"/>
      <c r="G307" s="1"/>
      <c r="H307" s="1"/>
      <c r="I307" s="1"/>
      <c r="J307" s="3"/>
    </row>
    <row r="308" spans="1:10">
      <c r="A308" s="1"/>
      <c r="B308" s="3"/>
      <c r="C308" s="1"/>
      <c r="D308" s="1"/>
      <c r="E308" s="1"/>
      <c r="F308" s="1"/>
      <c r="G308" s="1"/>
      <c r="H308" s="1"/>
      <c r="I308" s="1"/>
      <c r="J308" s="3"/>
    </row>
    <row r="309" spans="1:10">
      <c r="A309" s="1"/>
      <c r="B309" s="3"/>
      <c r="C309" s="1"/>
      <c r="D309" s="1"/>
      <c r="E309" s="1"/>
      <c r="F309" s="1"/>
      <c r="G309" s="1"/>
      <c r="H309" s="1"/>
      <c r="I309" s="1"/>
      <c r="J309" s="3"/>
    </row>
    <row r="310" spans="1:10">
      <c r="A310" s="1"/>
      <c r="B310" s="3"/>
      <c r="C310" s="1"/>
      <c r="D310" s="1"/>
      <c r="E310" s="1"/>
      <c r="F310" s="1"/>
      <c r="G310" s="1"/>
      <c r="H310" s="1"/>
      <c r="I310" s="1"/>
      <c r="J310" s="3"/>
    </row>
    <row r="311" spans="1:10">
      <c r="A311" s="1"/>
      <c r="B311" s="3"/>
      <c r="C311" s="1"/>
      <c r="D311" s="1"/>
      <c r="E311" s="1"/>
      <c r="F311" s="1"/>
      <c r="G311" s="1"/>
      <c r="H311" s="1"/>
      <c r="I311" s="1"/>
      <c r="J311" s="3"/>
    </row>
    <row r="312" spans="1:10">
      <c r="A312" s="1"/>
      <c r="B312" s="3"/>
      <c r="C312" s="1"/>
      <c r="D312" s="1"/>
      <c r="E312" s="1"/>
      <c r="F312" s="1"/>
      <c r="G312" s="1"/>
      <c r="H312" s="1"/>
      <c r="I312" s="1"/>
      <c r="J312" s="3"/>
    </row>
    <row r="313" spans="1:10">
      <c r="A313" s="1"/>
      <c r="B313" s="3"/>
      <c r="C313" s="1"/>
      <c r="D313" s="1"/>
      <c r="E313" s="1"/>
      <c r="F313" s="1"/>
      <c r="G313" s="1"/>
      <c r="H313" s="1"/>
      <c r="I313" s="1"/>
      <c r="J313" s="3"/>
    </row>
    <row r="314" spans="1:10">
      <c r="A314" s="1"/>
      <c r="B314" s="3"/>
      <c r="C314" s="1"/>
      <c r="D314" s="1"/>
      <c r="E314" s="1"/>
      <c r="F314" s="1"/>
      <c r="G314" s="1"/>
      <c r="H314" s="1"/>
      <c r="I314" s="1"/>
      <c r="J314" s="3"/>
    </row>
    <row r="315" spans="1:10">
      <c r="A315" s="1"/>
      <c r="B315" s="3"/>
      <c r="C315" s="1"/>
      <c r="D315" s="1"/>
      <c r="E315" s="1"/>
      <c r="F315" s="1"/>
      <c r="G315" s="1"/>
      <c r="H315" s="1"/>
      <c r="I315" s="1"/>
      <c r="J315" s="3"/>
    </row>
    <row r="316" spans="1:10">
      <c r="A316" s="1"/>
      <c r="B316" s="3"/>
      <c r="C316" s="1"/>
      <c r="D316" s="1"/>
      <c r="E316" s="1"/>
      <c r="F316" s="1"/>
      <c r="G316" s="1"/>
      <c r="H316" s="1"/>
      <c r="I316" s="1"/>
      <c r="J316" s="3"/>
    </row>
    <row r="317" spans="1:10">
      <c r="A317" s="1"/>
      <c r="B317" s="3"/>
      <c r="C317" s="1"/>
      <c r="D317" s="1"/>
      <c r="E317" s="1"/>
      <c r="F317" s="1"/>
      <c r="G317" s="1"/>
      <c r="H317" s="1"/>
      <c r="I317" s="1"/>
      <c r="J317" s="3"/>
    </row>
    <row r="318" spans="1:10">
      <c r="A318" s="1"/>
      <c r="B318" s="3"/>
      <c r="C318" s="1"/>
      <c r="D318" s="1"/>
      <c r="E318" s="1"/>
      <c r="F318" s="1"/>
      <c r="G318" s="1"/>
      <c r="H318" s="1"/>
      <c r="I318" s="1"/>
      <c r="J318" s="3"/>
    </row>
    <row r="319" spans="1:10">
      <c r="A319" s="1"/>
      <c r="B319" s="3"/>
      <c r="C319" s="1"/>
      <c r="D319" s="1"/>
      <c r="E319" s="1"/>
      <c r="F319" s="1"/>
      <c r="G319" s="1"/>
      <c r="H319" s="1"/>
      <c r="I319" s="1"/>
      <c r="J319" s="3"/>
    </row>
    <row r="320" spans="1:10">
      <c r="A320" s="1"/>
      <c r="B320" s="3"/>
      <c r="C320" s="1"/>
      <c r="D320" s="1"/>
      <c r="E320" s="1"/>
      <c r="F320" s="1"/>
      <c r="G320" s="1"/>
      <c r="H320" s="1"/>
      <c r="I320" s="1"/>
      <c r="J320" s="3"/>
    </row>
    <row r="321" spans="1:10">
      <c r="A321" s="1"/>
      <c r="B321" s="3"/>
      <c r="C321" s="1"/>
      <c r="D321" s="1"/>
      <c r="E321" s="1"/>
      <c r="F321" s="1"/>
      <c r="G321" s="1"/>
      <c r="H321" s="1"/>
      <c r="I321" s="1"/>
      <c r="J321" s="3"/>
    </row>
    <row r="322" spans="1:10">
      <c r="A322" s="1"/>
      <c r="B322" s="3"/>
      <c r="C322" s="1"/>
      <c r="D322" s="1"/>
      <c r="E322" s="1"/>
      <c r="F322" s="1"/>
      <c r="G322" s="1"/>
      <c r="H322" s="1"/>
      <c r="I322" s="1"/>
      <c r="J322" s="3"/>
    </row>
    <row r="323" spans="1:10">
      <c r="A323" s="1"/>
      <c r="B323" s="3"/>
      <c r="C323" s="1"/>
      <c r="D323" s="1"/>
      <c r="E323" s="1"/>
      <c r="F323" s="1"/>
      <c r="G323" s="1"/>
      <c r="H323" s="1"/>
      <c r="I323" s="1"/>
      <c r="J323" s="3"/>
    </row>
    <row r="324" spans="1:10">
      <c r="A324" s="1"/>
      <c r="B324" s="3"/>
      <c r="C324" s="1"/>
      <c r="D324" s="1"/>
      <c r="E324" s="1"/>
      <c r="F324" s="1"/>
      <c r="G324" s="1"/>
      <c r="H324" s="1"/>
      <c r="I324" s="1"/>
      <c r="J324" s="3"/>
    </row>
    <row r="325" spans="1:10">
      <c r="A325" s="1"/>
      <c r="B325" s="3"/>
      <c r="C325" s="1"/>
      <c r="D325" s="1"/>
      <c r="E325" s="1"/>
      <c r="F325" s="1"/>
      <c r="G325" s="1"/>
      <c r="H325" s="1"/>
      <c r="I325" s="1"/>
      <c r="J325" s="3"/>
    </row>
    <row r="326" spans="1:10">
      <c r="A326" s="1"/>
      <c r="B326" s="3"/>
      <c r="C326" s="1"/>
      <c r="D326" s="1"/>
      <c r="E326" s="1"/>
      <c r="F326" s="1"/>
      <c r="G326" s="1"/>
      <c r="H326" s="1"/>
      <c r="I326" s="1"/>
      <c r="J326" s="3"/>
    </row>
    <row r="327" spans="1:10">
      <c r="E327" s="1"/>
      <c r="F327" s="1"/>
      <c r="G327" s="1"/>
      <c r="J327" s="3"/>
    </row>
    <row r="328" spans="1:10">
      <c r="J328" s="3"/>
    </row>
    <row r="329" spans="1:10">
      <c r="J329" s="3"/>
    </row>
    <row r="330" spans="1:10">
      <c r="J330" s="3"/>
    </row>
    <row r="331" spans="1:10">
      <c r="J331" s="3"/>
    </row>
  </sheetData>
  <mergeCells count="39">
    <mergeCell ref="A23:C23"/>
    <mergeCell ref="A22:C22"/>
    <mergeCell ref="A24:C24"/>
    <mergeCell ref="A1:Q1"/>
    <mergeCell ref="P50:Q50"/>
    <mergeCell ref="P49:Q49"/>
    <mergeCell ref="M50:O50"/>
    <mergeCell ref="A42:Q42"/>
    <mergeCell ref="A44:Q44"/>
    <mergeCell ref="A47:M47"/>
    <mergeCell ref="M49:O49"/>
    <mergeCell ref="B49:C49"/>
    <mergeCell ref="I32:J32"/>
    <mergeCell ref="A11:Q11"/>
    <mergeCell ref="A10:M10"/>
    <mergeCell ref="F52:H52"/>
    <mergeCell ref="P51:Q51"/>
    <mergeCell ref="P52:Q52"/>
    <mergeCell ref="P53:Q53"/>
    <mergeCell ref="I50:J50"/>
    <mergeCell ref="I51:J51"/>
    <mergeCell ref="I52:J52"/>
    <mergeCell ref="I53:J53"/>
    <mergeCell ref="P56:Q56"/>
    <mergeCell ref="P54:Q54"/>
    <mergeCell ref="M53:O53"/>
    <mergeCell ref="M54:O54"/>
    <mergeCell ref="A25:C25"/>
    <mergeCell ref="I27:J27"/>
    <mergeCell ref="A38:Q38"/>
    <mergeCell ref="M51:O51"/>
    <mergeCell ref="M52:O52"/>
    <mergeCell ref="B50:C50"/>
    <mergeCell ref="I49:J49"/>
    <mergeCell ref="B51:C51"/>
    <mergeCell ref="B52:C52"/>
    <mergeCell ref="F49:H49"/>
    <mergeCell ref="F50:H50"/>
    <mergeCell ref="F51:H51"/>
  </mergeCells>
  <conditionalFormatting sqref="S45:S46">
    <cfRule type="cellIs" dxfId="12" priority="13" operator="greaterThan">
      <formula>0</formula>
    </cfRule>
  </conditionalFormatting>
  <conditionalFormatting sqref="S3:S7">
    <cfRule type="cellIs" dxfId="11" priority="12" operator="greaterThan">
      <formula>0</formula>
    </cfRule>
  </conditionalFormatting>
  <conditionalFormatting sqref="S3:S7">
    <cfRule type="cellIs" dxfId="10" priority="11" operator="lessThan">
      <formula>0</formula>
    </cfRule>
  </conditionalFormatting>
  <conditionalFormatting sqref="S39">
    <cfRule type="cellIs" dxfId="9" priority="10" operator="greaterThan">
      <formula>0</formula>
    </cfRule>
  </conditionalFormatting>
  <conditionalFormatting sqref="S12">
    <cfRule type="cellIs" dxfId="8" priority="9" operator="greaterThan">
      <formula>0</formula>
    </cfRule>
  </conditionalFormatting>
  <conditionalFormatting sqref="S12">
    <cfRule type="cellIs" dxfId="7" priority="8" operator="lessThan">
      <formula>0</formula>
    </cfRule>
  </conditionalFormatting>
  <conditionalFormatting sqref="S13">
    <cfRule type="cellIs" dxfId="6" priority="7" operator="greaterThan">
      <formula>0</formula>
    </cfRule>
  </conditionalFormatting>
  <conditionalFormatting sqref="S13">
    <cfRule type="cellIs" dxfId="5" priority="6" operator="lessThan">
      <formula>0</formula>
    </cfRule>
  </conditionalFormatting>
  <conditionalFormatting sqref="U45">
    <cfRule type="cellIs" dxfId="4" priority="5" operator="greaterThan">
      <formula>0</formula>
    </cfRule>
  </conditionalFormatting>
  <conditionalFormatting sqref="U3:U7">
    <cfRule type="cellIs" dxfId="3" priority="4" operator="greaterThan">
      <formula>0</formula>
    </cfRule>
  </conditionalFormatting>
  <conditionalFormatting sqref="U3:U7">
    <cfRule type="cellIs" dxfId="2" priority="3" operator="lessThan">
      <formula>0</formula>
    </cfRule>
  </conditionalFormatting>
  <conditionalFormatting sqref="U46">
    <cfRule type="cellIs" dxfId="1" priority="2" operator="greaterThan">
      <formula>0</formula>
    </cfRule>
  </conditionalFormatting>
  <conditionalFormatting sqref="U46">
    <cfRule type="cellIs" dxfId="0" priority="1" operator="lessThan">
      <formula>0</formula>
    </cfRule>
  </conditionalFormatting>
  <hyperlinks>
    <hyperlink ref="C45" r:id="rId1" xr:uid="{59828401-19ED-544E-83CC-95C40D70E901}"/>
    <hyperlink ref="A45" r:id="rId2" display="KLIP" xr:uid="{0171DC00-CAA4-EA4D-9154-DA67385D6094}"/>
    <hyperlink ref="Y54" r:id="rId3" xr:uid="{CF7040FC-17DD-F444-9610-FA22CAF0D82C}"/>
    <hyperlink ref="C46" r:id="rId4" xr:uid="{02AB2877-18B0-3645-A891-3C4F34A808B8}"/>
    <hyperlink ref="C4" r:id="rId5" xr:uid="{700F4F12-70F0-644C-AC1F-19921B3B5FF8}"/>
    <hyperlink ref="C3" r:id="rId6" xr:uid="{D340B1AC-0872-0B49-B7A2-86247CCCC548}"/>
    <hyperlink ref="C12" r:id="rId7" xr:uid="{7CB63CEC-1D86-D54F-8E9D-FC75E4B18DE3}"/>
    <hyperlink ref="C6" r:id="rId8" xr:uid="{FC1CCDFE-54F3-0649-82E3-BD9BD103BF67}"/>
    <hyperlink ref="C39" r:id="rId9" xr:uid="{4F062D0F-40A8-4014-BBF2-11C2AC54CA2A}"/>
    <hyperlink ref="Y44" r:id="rId10" xr:uid="{FF13B31D-6B21-4B6C-A093-7676951C5D83}"/>
    <hyperlink ref="Y43" r:id="rId11" xr:uid="{DAC1E085-31EB-4DA3-8BBB-3CB9F3E87BA4}"/>
    <hyperlink ref="C7" r:id="rId12" xr:uid="{7423D068-F21E-4329-AA82-4F285E08D830}"/>
    <hyperlink ref="Y41" r:id="rId13" location="performance-distributions" xr:uid="{EE30AEB1-07F2-4ABF-8EE2-0B133C2669FA}"/>
    <hyperlink ref="Y40" r:id="rId14" xr:uid="{6B5ED3E8-61BF-4BB8-8B25-8509F0C865AC}"/>
    <hyperlink ref="C5" r:id="rId15" xr:uid="{5167F68B-5527-4E09-A531-D3A44989233F}"/>
    <hyperlink ref="C13" r:id="rId16" xr:uid="{4C2506E4-DFBE-4DFE-B7DE-AAA58A6AF8FC}"/>
  </hyperlinks>
  <pageMargins left="0.7" right="0.7" top="0.75" bottom="0.75" header="0.3" footer="0.3"/>
  <pageSetup orientation="portrait" horizontalDpi="0" verticalDpi="0"/>
  <drawing r:id="rId17"/>
  <legacyDrawing r:id="rId18"/>
  <extLst>
    <ext xmlns:x15="http://schemas.microsoft.com/office/spreadsheetml/2010/11/main" uri="{F7C9EE02-42E1-4005-9D12-6889AFFD525C}">
      <x15:webExtensions xmlns:xm="http://schemas.microsoft.com/office/excel/2006/main">
        <x15:webExtension appRef="{528F0E80-4E47-49B8-BE56-80892254E537}">
          <xm:f>#REF!</xm:f>
        </x15:webExtension>
        <x15:webExtension appRef="{50715CA9-95BE-4A2B-AB11-B6C31E25590F}">
          <xm:f>#REF!</xm:f>
        </x15:webExtension>
        <x15:webExtension appRef="{B17B3C32-AE48-49BA-A76B-F43D069E16F8}">
          <xm:f>#REF!</xm:f>
        </x15:webExtension>
        <x15:webExtension appRef="{D798B9C4-271B-4F8B-9E79-54896C75CAD1}">
          <xm:f>#REF!</xm:f>
        </x15:webExtension>
        <x15:webExtension appRef="{92050E62-3B09-4C49-B54F-B2AE9402FAD7}">
          <xm:f>#REF!</xm:f>
        </x15:webExtension>
        <x15:webExtension appRef="{34FDFA54-DA4E-4CA2-93F9-8932778878FB}">
          <xm:f>#REF!</xm:f>
        </x15:webExtension>
        <x15:webExtension appRef="{464A370A-380B-43FA-B5F8-9AE7B0C09996}">
          <xm:f>#REF!</xm:f>
        </x15:webExtension>
        <x15:webExtension appRef="{22C10D76-06EC-4597-9B82-397777FEF620}">
          <xm:f>#REF!</xm:f>
        </x15:webExtension>
        <x15:webExtension appRef="{26BD48C7-B556-4FF9-A7E1-6F3349B65D32}">
          <xm:f>#REF!</xm:f>
        </x15:webExtension>
        <x15:webExtension appRef="{5BC46638-25E3-4559-8855-EAB43C9892F9}">
          <xm:f>#REF!</xm:f>
        </x15:webExtension>
        <x15:webExtension appRef="{D7040164-238E-4F14-AFE7-5F763240B3CC}">
          <xm:f>#REF!</xm:f>
        </x15:webExtension>
        <x15:webExtension appRef="{17FCF828-B070-4F31-8C36-92345F956DB0}">
          <xm:f>#REF!</xm:f>
        </x15:webExtension>
        <x15:webExtension appRef="{F5391C13-AE17-49BF-9211-9D4BE4624CC1}">
          <xm:f>#REF!</xm:f>
        </x15:webExtension>
        <x15:webExtension appRef="{AF6D4F4B-59D9-427F-9D37-C713C93E493A}">
          <xm:f>#REF!</xm:f>
        </x15:webExtension>
        <x15:webExtension appRef="{0DD175C1-C661-453A-98C1-F9ABF834C1B0}">
          <xm:f>#REF!</xm:f>
        </x15:webExtension>
        <x15:webExtension appRef="{8745238C-CCFE-483F-8137-C6B20522A9D1}">
          <xm:f>#REF!</xm:f>
        </x15:webExtension>
        <x15:webExtension appRef="{24C505F4-7573-4FBF-A6F3-1E2AFEFBEBB2}">
          <xm:f>#REF!</xm:f>
        </x15:webExtension>
        <x15:webExtension appRef="{FD82D53E-00C8-4386-A172-982F87601CC5}">
          <xm:f>#REF!</xm:f>
        </x15:webExtension>
        <x15:webExtension appRef="{266735C8-7713-44C6-93CF-2FAAB470777B}">
          <xm:f>#REF!</xm:f>
        </x15:webExtension>
        <x15:webExtension appRef="{FBB37331-623D-448D-B733-81663E8C2B93}">
          <xm:f>#REF!</xm:f>
        </x15:webExtension>
        <x15:webExtension appRef="{3896684B-FCA7-42E1-8B4B-A45B4074D8DA}">
          <xm:f>#REF!</xm:f>
        </x15:webExtension>
        <x15:webExtension appRef="{93EA304E-F8AC-48DE-88B7-E77F6C0347E8}">
          <xm:f>#REF!</xm:f>
        </x15:webExtension>
        <x15:webExtension appRef="{A1562413-0070-4E32-94EC-6B6BA16BE968}">
          <xm:f>#REF!</xm:f>
        </x15:webExtension>
        <x15:webExtension appRef="{E87CAA09-CBBC-4A67-B369-517350175578}">
          <xm:f>#REF!</xm:f>
        </x15:webExtension>
        <x15:webExtension appRef="{8A9AFED3-EFB5-4147-8E8F-65B630DAFB53}">
          <xm:f>#REF!</xm:f>
        </x15:webExtension>
        <x15:webExtension appRef="{AEA1464F-A731-43AC-B65C-02B11DA3C59D}">
          <xm:f>#REF!</xm:f>
        </x15:webExtension>
        <x15:webExtension appRef="{3FF2C55C-D017-41EB-9349-B21E4BF485C5}">
          <xm:f>#REF!</xm:f>
        </x15:webExtension>
        <x15:webExtension appRef="{CA9757FF-573D-48E2-860E-3FD7D1726FD1}">
          <xm:f>#REF!</xm:f>
        </x15:webExtension>
        <x15:webExtension appRef="{02B203D6-BED9-4315-808A-F6A170784858}">
          <xm:f>#REF!</xm:f>
        </x15:webExtension>
        <x15:webExtension appRef="{515AB82D-68A9-40C6-8C1D-6A3311E98E54}">
          <xm:f>#REF!</xm:f>
        </x15:webExtension>
        <x15:webExtension appRef="{5A797797-1142-4DDE-8145-EC4CA54E2C61}">
          <xm:f>#REF!</xm:f>
        </x15:webExtension>
        <x15:webExtension appRef="{120F3F7D-0CF9-4A82-935D-239502F61E43}">
          <xm:f>#REF!</xm:f>
        </x15:webExtension>
        <x15:webExtension appRef="{90FE07E6-99C1-458E-AA44-D0EDA8EB9E30}">
          <xm:f>#REF!</xm:f>
        </x15:webExtension>
        <x15:webExtension appRef="{FBB413C9-821A-49EF-AD14-CDE903788885}">
          <xm:f>#REF!</xm:f>
        </x15:webExtension>
        <x15:webExtension appRef="{D5C6AC3E-80E1-487D-B524-3CDBD02366E4}">
          <xm:f>#REF!</xm:f>
        </x15:webExtension>
        <x15:webExtension appRef="{1E9A6DF7-9077-4AB1-B30A-BA6E32933144}">
          <xm:f>#REF!</xm:f>
        </x15:webExtension>
        <x15:webExtension appRef="{39615BD3-1E01-4DDD-948A-98A6F4B80301}">
          <xm:f>#REF!</xm:f>
        </x15:webExtension>
        <x15:webExtension appRef="{07E7C71C-C0EC-4DFD-9A99-E4CE2FB5BFA6}">
          <xm:f>#REF!</xm:f>
        </x15:webExtension>
        <x15:webExtension appRef="{CBF348FF-E5A0-45E2-BBB9-D99FE904A2A3}">
          <xm:f>#REF!</xm:f>
        </x15:webExtension>
        <x15:webExtension appRef="{B494FF2A-F091-47C3-BA93-87C14FF547DC}">
          <xm:f>#REF!</xm:f>
        </x15:webExtension>
        <x15:webExtension appRef="{8BAF9C1A-BC3D-4ADF-9630-C65CE2648B2C}">
          <xm:f>#REF!</xm:f>
        </x15:webExtension>
        <x15:webExtension appRef="{1B34FCCD-AF1A-4E3F-997D-D61683788855}">
          <xm:f>#REF!</xm:f>
        </x15:webExtension>
        <x15:webExtension appRef="{7812E3F8-6786-4307-8E3E-B18307CF1DA7}">
          <xm:f>#REF!</xm:f>
        </x15:webExtension>
        <x15:webExtension appRef="{121DCE41-AE78-450E-A814-5F0DB446E5E1}">
          <xm:f>#REF!</xm:f>
        </x15:webExtension>
        <x15:webExtension appRef="{AD438366-4514-4090-B8D1-28B2EEFF26D5}">
          <xm:f>#REF!</xm:f>
        </x15:webExtension>
        <x15:webExtension appRef="{288D10E6-06DB-4778-A2EE-57E268E963B6}">
          <xm:f>#REF!</xm:f>
        </x15:webExtension>
        <x15:webExtension appRef="{49E5E92C-1599-4F38-9341-7E007D1AD2FF}">
          <xm:f>#REF!</xm:f>
        </x15:webExtension>
        <x15:webExtension appRef="{528F0E80-4E47-49B8-BE56-80892254E537}">
          <xm:f>#REF!</xm:f>
        </x15:webExtension>
        <x15:webExtension appRef="{50715CA9-95BE-4A2B-AB11-B6C31E25590F}">
          <xm:f>#REF!</xm:f>
        </x15:webExtension>
        <x15:webExtension appRef="{B17B3C32-AE48-49BA-A76B-F43D069E16F8}">
          <xm:f>#REF!</xm:f>
        </x15:webExtension>
        <x15:webExtension appRef="{D798B9C4-271B-4F8B-9E79-54896C75CAD1}">
          <xm:f>#REF!</xm:f>
        </x15:webExtension>
        <x15:webExtension appRef="{92050E62-3B09-4C49-B54F-B2AE9402FAD7}">
          <xm:f>#REF!</xm:f>
        </x15:webExtension>
        <x15:webExtension appRef="{34FDFA54-DA4E-4CA2-93F9-8932778878FB}">
          <xm:f>#REF!</xm:f>
        </x15:webExtension>
        <x15:webExtension appRef="{464A370A-380B-43FA-B5F8-9AE7B0C09996}">
          <xm:f>#REF!</xm:f>
        </x15:webExtension>
        <x15:webExtension appRef="{22C10D76-06EC-4597-9B82-397777FEF620}">
          <xm:f>#REF!</xm:f>
        </x15:webExtension>
        <x15:webExtension appRef="{26BD48C7-B556-4FF9-A7E1-6F3349B65D32}">
          <xm:f>#REF!</xm:f>
        </x15:webExtension>
        <x15:webExtension appRef="{5BC46638-25E3-4559-8855-EAB43C9892F9}">
          <xm:f>#REF!</xm:f>
        </x15:webExtension>
        <x15:webExtension appRef="{D7040164-238E-4F14-AFE7-5F763240B3CC}">
          <xm:f>#REF!</xm:f>
        </x15:webExtension>
        <x15:webExtension appRef="{17FCF828-B070-4F31-8C36-92345F956DB0}">
          <xm:f>#REF!</xm:f>
        </x15:webExtension>
        <x15:webExtension appRef="{F5391C13-AE17-49BF-9211-9D4BE4624CC1}">
          <xm:f>#REF!</xm:f>
        </x15:webExtension>
        <x15:webExtension appRef="{AF6D4F4B-59D9-427F-9D37-C713C93E493A}">
          <xm:f>#REF!</xm:f>
        </x15:webExtension>
        <x15:webExtension appRef="{0DD175C1-C661-453A-98C1-F9ABF834C1B0}">
          <xm:f>#REF!</xm:f>
        </x15:webExtension>
        <x15:webExtension appRef="{8745238C-CCFE-483F-8137-C6B20522A9D1}">
          <xm:f>#REF!</xm:f>
        </x15:webExtension>
        <x15:webExtension appRef="{24C505F4-7573-4FBF-A6F3-1E2AFEFBEBB2}">
          <xm:f>#REF!</xm:f>
        </x15:webExtension>
        <x15:webExtension appRef="{FD82D53E-00C8-4386-A172-982F87601CC5}">
          <xm:f>#REF!</xm:f>
        </x15:webExtension>
        <x15:webExtension appRef="{266735C8-7713-44C6-93CF-2FAAB470777B}">
          <xm:f>#REF!</xm:f>
        </x15:webExtension>
        <x15:webExtension appRef="{FBB37331-623D-448D-B733-81663E8C2B93}">
          <xm:f>#REF!</xm:f>
        </x15:webExtension>
        <x15:webExtension appRef="{3896684B-FCA7-42E1-8B4B-A45B4074D8DA}">
          <xm:f>#REF!</xm:f>
        </x15:webExtension>
        <x15:webExtension appRef="{93EA304E-F8AC-48DE-88B7-E77F6C0347E8}">
          <xm:f>#REF!</xm:f>
        </x15:webExtension>
        <x15:webExtension appRef="{A1562413-0070-4E32-94EC-6B6BA16BE968}">
          <xm:f>#REF!</xm:f>
        </x15:webExtension>
        <x15:webExtension appRef="{E87CAA09-CBBC-4A67-B369-517350175578}">
          <xm:f>#REF!</xm:f>
        </x15:webExtension>
        <x15:webExtension appRef="{8A9AFED3-EFB5-4147-8E8F-65B630DAFB53}">
          <xm:f>#REF!</xm:f>
        </x15:webExtension>
        <x15:webExtension appRef="{AEA1464F-A731-43AC-B65C-02B11DA3C59D}">
          <xm:f>#REF!</xm:f>
        </x15:webExtension>
        <x15:webExtension appRef="{3FF2C55C-D017-41EB-9349-B21E4BF485C5}">
          <xm:f>#REF!</xm:f>
        </x15:webExtension>
        <x15:webExtension appRef="{CA9757FF-573D-48E2-860E-3FD7D1726FD1}">
          <xm:f>#REF!</xm:f>
        </x15:webExtension>
        <x15:webExtension appRef="{02B203D6-BED9-4315-808A-F6A170784858}">
          <xm:f>#REF!</xm:f>
        </x15:webExtension>
        <x15:webExtension appRef="{515AB82D-68A9-40C6-8C1D-6A3311E98E54}">
          <xm:f>#REF!</xm:f>
        </x15:webExtension>
        <x15:webExtension appRef="{5A797797-1142-4DDE-8145-EC4CA54E2C61}">
          <xm:f>#REF!</xm:f>
        </x15:webExtension>
        <x15:webExtension appRef="{120F3F7D-0CF9-4A82-935D-239502F61E43}">
          <xm:f>#REF!</xm:f>
        </x15:webExtension>
        <x15:webExtension appRef="{90FE07E6-99C1-458E-AA44-D0EDA8EB9E30}">
          <xm:f>#REF!</xm:f>
        </x15:webExtension>
        <x15:webExtension appRef="{FBB413C9-821A-49EF-AD14-CDE903788885}">
          <xm:f>#REF!</xm:f>
        </x15:webExtension>
        <x15:webExtension appRef="{D5C6AC3E-80E1-487D-B524-3CDBD02366E4}">
          <xm:f>#REF!</xm:f>
        </x15:webExtension>
        <x15:webExtension appRef="{1E9A6DF7-9077-4AB1-B30A-BA6E32933144}">
          <xm:f>#REF!</xm:f>
        </x15:webExtension>
        <x15:webExtension appRef="{39615BD3-1E01-4DDD-948A-98A6F4B80301}">
          <xm:f>#REF!</xm:f>
        </x15:webExtension>
        <x15:webExtension appRef="{07E7C71C-C0EC-4DFD-9A99-E4CE2FB5BFA6}">
          <xm:f>#REF!</xm:f>
        </x15:webExtension>
        <x15:webExtension appRef="{CBF348FF-E5A0-45E2-BBB9-D99FE904A2A3}">
          <xm:f>#REF!</xm:f>
        </x15:webExtension>
        <x15:webExtension appRef="{B494FF2A-F091-47C3-BA93-87C14FF547DC}">
          <xm:f>#REF!</xm:f>
        </x15:webExtension>
        <x15:webExtension appRef="{8BAF9C1A-BC3D-4ADF-9630-C65CE2648B2C}">
          <xm:f>#REF!</xm:f>
        </x15:webExtension>
        <x15:webExtension appRef="{1B34FCCD-AF1A-4E3F-997D-D61683788855}">
          <xm:f>#REF!</xm:f>
        </x15:webExtension>
        <x15:webExtension appRef="{7812E3F8-6786-4307-8E3E-B18307CF1DA7}">
          <xm:f>#REF!</xm:f>
        </x15:webExtension>
        <x15:webExtension appRef="{121DCE41-AE78-450E-A814-5F0DB446E5E1}">
          <xm:f>#REF!</xm:f>
        </x15:webExtension>
        <x15:webExtension appRef="{AD438366-4514-4090-B8D1-28B2EEFF26D5}">
          <xm:f>#REF!</xm:f>
        </x15:webExtension>
        <x15:webExtension appRef="{288D10E6-06DB-4778-A2EE-57E268E963B6}">
          <xm:f>#REF!</xm:f>
        </x15:webExtension>
        <x15:webExtension appRef="{49E5E92C-1599-4F38-9341-7E007D1AD2FF}">
          <xm:f>#REF!</xm:f>
        </x15:webExtension>
        <x15:webExtension appRef="{528F0E80-4E47-49B8-BE56-80892254E537}">
          <xm:f>#REF!</xm:f>
        </x15:webExtension>
        <x15:webExtension appRef="{50715CA9-95BE-4A2B-AB11-B6C31E25590F}">
          <xm:f>#REF!</xm:f>
        </x15:webExtension>
        <x15:webExtension appRef="{B17B3C32-AE48-49BA-A76B-F43D069E16F8}">
          <xm:f>#REF!</xm:f>
        </x15:webExtension>
        <x15:webExtension appRef="{D798B9C4-271B-4F8B-9E79-54896C75CAD1}">
          <xm:f>#REF!</xm:f>
        </x15:webExtension>
        <x15:webExtension appRef="{92050E62-3B09-4C49-B54F-B2AE9402FAD7}">
          <xm:f>#REF!</xm:f>
        </x15:webExtension>
        <x15:webExtension appRef="{34FDFA54-DA4E-4CA2-93F9-8932778878FB}">
          <xm:f>#REF!</xm:f>
        </x15:webExtension>
        <x15:webExtension appRef="{464A370A-380B-43FA-B5F8-9AE7B0C09996}">
          <xm:f>#REF!</xm:f>
        </x15:webExtension>
        <x15:webExtension appRef="{22C10D76-06EC-4597-9B82-397777FEF620}">
          <xm:f>#REF!</xm:f>
        </x15:webExtension>
        <x15:webExtension appRef="{26BD48C7-B556-4FF9-A7E1-6F3349B65D32}">
          <xm:f>#REF!</xm:f>
        </x15:webExtension>
        <x15:webExtension appRef="{5BC46638-25E3-4559-8855-EAB43C9892F9}">
          <xm:f>#REF!</xm:f>
        </x15:webExtension>
        <x15:webExtension appRef="{D7040164-238E-4F14-AFE7-5F763240B3CC}">
          <xm:f>#REF!</xm:f>
        </x15:webExtension>
        <x15:webExtension appRef="{17FCF828-B070-4F31-8C36-92345F956DB0}">
          <xm:f>#REF!</xm:f>
        </x15:webExtension>
        <x15:webExtension appRef="{F5391C13-AE17-49BF-9211-9D4BE4624CC1}">
          <xm:f>#REF!</xm:f>
        </x15:webExtension>
        <x15:webExtension appRef="{AF6D4F4B-59D9-427F-9D37-C713C93E493A}">
          <xm:f>#REF!</xm:f>
        </x15:webExtension>
        <x15:webExtension appRef="{0DD175C1-C661-453A-98C1-F9ABF834C1B0}">
          <xm:f>#REF!</xm:f>
        </x15:webExtension>
        <x15:webExtension appRef="{8745238C-CCFE-483F-8137-C6B20522A9D1}">
          <xm:f>#REF!</xm:f>
        </x15:webExtension>
        <x15:webExtension appRef="{24C505F4-7573-4FBF-A6F3-1E2AFEFBEBB2}">
          <xm:f>#REF!</xm:f>
        </x15:webExtension>
        <x15:webExtension appRef="{FD82D53E-00C8-4386-A172-982F87601CC5}">
          <xm:f>#REF!</xm:f>
        </x15:webExtension>
        <x15:webExtension appRef="{266735C8-7713-44C6-93CF-2FAAB470777B}">
          <xm:f>#REF!</xm:f>
        </x15:webExtension>
        <x15:webExtension appRef="{FBB37331-623D-448D-B733-81663E8C2B93}">
          <xm:f>#REF!</xm:f>
        </x15:webExtension>
        <x15:webExtension appRef="{3896684B-FCA7-42E1-8B4B-A45B4074D8DA}">
          <xm:f>#REF!</xm:f>
        </x15:webExtension>
        <x15:webExtension appRef="{93EA304E-F8AC-48DE-88B7-E77F6C0347E8}">
          <xm:f>#REF!</xm:f>
        </x15:webExtension>
        <x15:webExtension appRef="{A1562413-0070-4E32-94EC-6B6BA16BE968}">
          <xm:f>#REF!</xm:f>
        </x15:webExtension>
        <x15:webExtension appRef="{E87CAA09-CBBC-4A67-B369-517350175578}">
          <xm:f>#REF!</xm:f>
        </x15:webExtension>
        <x15:webExtension appRef="{8A9AFED3-EFB5-4147-8E8F-65B630DAFB53}">
          <xm:f>#REF!</xm:f>
        </x15:webExtension>
        <x15:webExtension appRef="{AEA1464F-A731-43AC-B65C-02B11DA3C59D}">
          <xm:f>#REF!</xm:f>
        </x15:webExtension>
        <x15:webExtension appRef="{3FF2C55C-D017-41EB-9349-B21E4BF485C5}">
          <xm:f>#REF!</xm:f>
        </x15:webExtension>
        <x15:webExtension appRef="{CA9757FF-573D-48E2-860E-3FD7D1726FD1}">
          <xm:f>#REF!</xm:f>
        </x15:webExtension>
        <x15:webExtension appRef="{02B203D6-BED9-4315-808A-F6A170784858}">
          <xm:f>#REF!</xm:f>
        </x15:webExtension>
        <x15:webExtension appRef="{515AB82D-68A9-40C6-8C1D-6A3311E98E54}">
          <xm:f>#REF!</xm:f>
        </x15:webExtension>
        <x15:webExtension appRef="{5A797797-1142-4DDE-8145-EC4CA54E2C61}">
          <xm:f>#REF!</xm:f>
        </x15:webExtension>
        <x15:webExtension appRef="{120F3F7D-0CF9-4A82-935D-239502F61E43}">
          <xm:f>#REF!</xm:f>
        </x15:webExtension>
        <x15:webExtension appRef="{90FE07E6-99C1-458E-AA44-D0EDA8EB9E30}">
          <xm:f>#REF!</xm:f>
        </x15:webExtension>
        <x15:webExtension appRef="{FBB413C9-821A-49EF-AD14-CDE903788885}">
          <xm:f>#REF!</xm:f>
        </x15:webExtension>
        <x15:webExtension appRef="{D5C6AC3E-80E1-487D-B524-3CDBD02366E4}">
          <xm:f>#REF!</xm:f>
        </x15:webExtension>
        <x15:webExtension appRef="{1E9A6DF7-9077-4AB1-B30A-BA6E32933144}">
          <xm:f>#REF!</xm:f>
        </x15:webExtension>
        <x15:webExtension appRef="{39615BD3-1E01-4DDD-948A-98A6F4B80301}">
          <xm:f>#REF!</xm:f>
        </x15:webExtension>
        <x15:webExtension appRef="{07E7C71C-C0EC-4DFD-9A99-E4CE2FB5BFA6}">
          <xm:f>#REF!</xm:f>
        </x15:webExtension>
        <x15:webExtension appRef="{CBF348FF-E5A0-45E2-BBB9-D99FE904A2A3}">
          <xm:f>#REF!</xm:f>
        </x15:webExtension>
        <x15:webExtension appRef="{B494FF2A-F091-47C3-BA93-87C14FF547DC}">
          <xm:f>#REF!</xm:f>
        </x15:webExtension>
        <x15:webExtension appRef="{8BAF9C1A-BC3D-4ADF-9630-C65CE2648B2C}">
          <xm:f>#REF!</xm:f>
        </x15:webExtension>
        <x15:webExtension appRef="{1B34FCCD-AF1A-4E3F-997D-D61683788855}">
          <xm:f>#REF!</xm:f>
        </x15:webExtension>
        <x15:webExtension appRef="{7812E3F8-6786-4307-8E3E-B18307CF1DA7}">
          <xm:f>#REF!</xm:f>
        </x15:webExtension>
        <x15:webExtension appRef="{121DCE41-AE78-450E-A814-5F0DB446E5E1}">
          <xm:f>#REF!</xm:f>
        </x15:webExtension>
        <x15:webExtension appRef="{AD438366-4514-4090-B8D1-28B2EEFF26D5}">
          <xm:f>#REF!</xm:f>
        </x15:webExtension>
        <x15:webExtension appRef="{288D10E6-06DB-4778-A2EE-57E268E963B6}">
          <xm:f>#REF!</xm:f>
        </x15:webExtension>
        <x15:webExtension appRef="{49E5E92C-1599-4F38-9341-7E007D1AD2FF}">
          <xm:f>#REF!</xm:f>
        </x15:webExtension>
        <x15:webExtension appRef="{528F0E80-4E47-49B8-BE56-80892254E537}">
          <xm:f>#REF!</xm:f>
        </x15:webExtension>
        <x15:webExtension appRef="{50715CA9-95BE-4A2B-AB11-B6C31E25590F}">
          <xm:f>#REF!</xm:f>
        </x15:webExtension>
        <x15:webExtension appRef="{B17B3C32-AE48-49BA-A76B-F43D069E16F8}">
          <xm:f>#REF!</xm:f>
        </x15:webExtension>
        <x15:webExtension appRef="{D798B9C4-271B-4F8B-9E79-54896C75CAD1}">
          <xm:f>#REF!</xm:f>
        </x15:webExtension>
        <x15:webExtension appRef="{92050E62-3B09-4C49-B54F-B2AE9402FAD7}">
          <xm:f>#REF!</xm:f>
        </x15:webExtension>
        <x15:webExtension appRef="{34FDFA54-DA4E-4CA2-93F9-8932778878FB}">
          <xm:f>#REF!</xm:f>
        </x15:webExtension>
        <x15:webExtension appRef="{464A370A-380B-43FA-B5F8-9AE7B0C09996}">
          <xm:f>#REF!</xm:f>
        </x15:webExtension>
        <x15:webExtension appRef="{22C10D76-06EC-4597-9B82-397777FEF620}">
          <xm:f>#REF!</xm:f>
        </x15:webExtension>
        <x15:webExtension appRef="{26BD48C7-B556-4FF9-A7E1-6F3349B65D32}">
          <xm:f>#REF!</xm:f>
        </x15:webExtension>
        <x15:webExtension appRef="{5BC46638-25E3-4559-8855-EAB43C9892F9}">
          <xm:f>#REF!</xm:f>
        </x15:webExtension>
        <x15:webExtension appRef="{D7040164-238E-4F14-AFE7-5F763240B3CC}">
          <xm:f>#REF!</xm:f>
        </x15:webExtension>
        <x15:webExtension appRef="{17FCF828-B070-4F31-8C36-92345F956DB0}">
          <xm:f>#REF!</xm:f>
        </x15:webExtension>
        <x15:webExtension appRef="{F5391C13-AE17-49BF-9211-9D4BE4624CC1}">
          <xm:f>#REF!</xm:f>
        </x15:webExtension>
        <x15:webExtension appRef="{AF6D4F4B-59D9-427F-9D37-C713C93E493A}">
          <xm:f>#REF!</xm:f>
        </x15:webExtension>
        <x15:webExtension appRef="{0DD175C1-C661-453A-98C1-F9ABF834C1B0}">
          <xm:f>#REF!</xm:f>
        </x15:webExtension>
        <x15:webExtension appRef="{8745238C-CCFE-483F-8137-C6B20522A9D1}">
          <xm:f>#REF!</xm:f>
        </x15:webExtension>
        <x15:webExtension appRef="{24C505F4-7573-4FBF-A6F3-1E2AFEFBEBB2}">
          <xm:f>#REF!</xm:f>
        </x15:webExtension>
        <x15:webExtension appRef="{FD82D53E-00C8-4386-A172-982F87601CC5}">
          <xm:f>#REF!</xm:f>
        </x15:webExtension>
        <x15:webExtension appRef="{266735C8-7713-44C6-93CF-2FAAB470777B}">
          <xm:f>#REF!</xm:f>
        </x15:webExtension>
        <x15:webExtension appRef="{FBB37331-623D-448D-B733-81663E8C2B93}">
          <xm:f>#REF!</xm:f>
        </x15:webExtension>
        <x15:webExtension appRef="{3896684B-FCA7-42E1-8B4B-A45B4074D8DA}">
          <xm:f>#REF!</xm:f>
        </x15:webExtension>
        <x15:webExtension appRef="{93EA304E-F8AC-48DE-88B7-E77F6C0347E8}">
          <xm:f>#REF!</xm:f>
        </x15:webExtension>
        <x15:webExtension appRef="{A1562413-0070-4E32-94EC-6B6BA16BE968}">
          <xm:f>#REF!</xm:f>
        </x15:webExtension>
        <x15:webExtension appRef="{E87CAA09-CBBC-4A67-B369-517350175578}">
          <xm:f>#REF!</xm:f>
        </x15:webExtension>
        <x15:webExtension appRef="{8A9AFED3-EFB5-4147-8E8F-65B630DAFB53}">
          <xm:f>#REF!</xm:f>
        </x15:webExtension>
        <x15:webExtension appRef="{AEA1464F-A731-43AC-B65C-02B11DA3C59D}">
          <xm:f>#REF!</xm:f>
        </x15:webExtension>
        <x15:webExtension appRef="{3FF2C55C-D017-41EB-9349-B21E4BF485C5}">
          <xm:f>#REF!</xm:f>
        </x15:webExtension>
        <x15:webExtension appRef="{CA9757FF-573D-48E2-860E-3FD7D1726FD1}">
          <xm:f>#REF!</xm:f>
        </x15:webExtension>
        <x15:webExtension appRef="{02B203D6-BED9-4315-808A-F6A170784858}">
          <xm:f>#REF!</xm:f>
        </x15:webExtension>
        <x15:webExtension appRef="{515AB82D-68A9-40C6-8C1D-6A3311E98E54}">
          <xm:f>#REF!</xm:f>
        </x15:webExtension>
        <x15:webExtension appRef="{5A797797-1142-4DDE-8145-EC4CA54E2C61}">
          <xm:f>#REF!</xm:f>
        </x15:webExtension>
        <x15:webExtension appRef="{120F3F7D-0CF9-4A82-935D-239502F61E43}">
          <xm:f>#REF!</xm:f>
        </x15:webExtension>
        <x15:webExtension appRef="{90FE07E6-99C1-458E-AA44-D0EDA8EB9E30}">
          <xm:f>#REF!</xm:f>
        </x15:webExtension>
        <x15:webExtension appRef="{FBB413C9-821A-49EF-AD14-CDE903788885}">
          <xm:f>#REF!</xm:f>
        </x15:webExtension>
        <x15:webExtension appRef="{D5C6AC3E-80E1-487D-B524-3CDBD02366E4}">
          <xm:f>#REF!</xm:f>
        </x15:webExtension>
        <x15:webExtension appRef="{1E9A6DF7-9077-4AB1-B30A-BA6E32933144}">
          <xm:f>#REF!</xm:f>
        </x15:webExtension>
        <x15:webExtension appRef="{39615BD3-1E01-4DDD-948A-98A6F4B80301}">
          <xm:f>#REF!</xm:f>
        </x15:webExtension>
        <x15:webExtension appRef="{07E7C71C-C0EC-4DFD-9A99-E4CE2FB5BFA6}">
          <xm:f>#REF!</xm:f>
        </x15:webExtension>
        <x15:webExtension appRef="{CBF348FF-E5A0-45E2-BBB9-D99FE904A2A3}">
          <xm:f>#REF!</xm:f>
        </x15:webExtension>
        <x15:webExtension appRef="{B494FF2A-F091-47C3-BA93-87C14FF547DC}">
          <xm:f>#REF!</xm:f>
        </x15:webExtension>
        <x15:webExtension appRef="{8BAF9C1A-BC3D-4ADF-9630-C65CE2648B2C}">
          <xm:f>#REF!</xm:f>
        </x15:webExtension>
        <x15:webExtension appRef="{1B34FCCD-AF1A-4E3F-997D-D61683788855}">
          <xm:f>#REF!</xm:f>
        </x15:webExtension>
        <x15:webExtension appRef="{7812E3F8-6786-4307-8E3E-B18307CF1DA7}">
          <xm:f>#REF!</xm:f>
        </x15:webExtension>
        <x15:webExtension appRef="{121DCE41-AE78-450E-A814-5F0DB446E5E1}">
          <xm:f>#REF!</xm:f>
        </x15:webExtension>
        <x15:webExtension appRef="{AD438366-4514-4090-B8D1-28B2EEFF26D5}">
          <xm:f>#REF!</xm:f>
        </x15:webExtension>
        <x15:webExtension appRef="{288D10E6-06DB-4778-A2EE-57E268E963B6}">
          <xm:f>#REF!</xm:f>
        </x15:webExtension>
        <x15:webExtension appRef="{49E5E92C-1599-4F38-9341-7E007D1AD2FF}">
          <xm:f>#REF!</xm:f>
        </x15:webExtension>
        <x15:webExtension appRef="{528F0E80-4E47-49B8-BE56-80892254E537}">
          <xm:f>#REF!</xm:f>
        </x15:webExtension>
        <x15:webExtension appRef="{50715CA9-95BE-4A2B-AB11-B6C31E25590F}">
          <xm:f>#REF!</xm:f>
        </x15:webExtension>
        <x15:webExtension appRef="{B17B3C32-AE48-49BA-A76B-F43D069E16F8}">
          <xm:f>#REF!</xm:f>
        </x15:webExtension>
        <x15:webExtension appRef="{D798B9C4-271B-4F8B-9E79-54896C75CAD1}">
          <xm:f>#REF!</xm:f>
        </x15:webExtension>
        <x15:webExtension appRef="{92050E62-3B09-4C49-B54F-B2AE9402FAD7}">
          <xm:f>#REF!</xm:f>
        </x15:webExtension>
        <x15:webExtension appRef="{34FDFA54-DA4E-4CA2-93F9-8932778878FB}">
          <xm:f>#REF!</xm:f>
        </x15:webExtension>
        <x15:webExtension appRef="{464A370A-380B-43FA-B5F8-9AE7B0C09996}">
          <xm:f>#REF!</xm:f>
        </x15:webExtension>
        <x15:webExtension appRef="{22C10D76-06EC-4597-9B82-397777FEF620}">
          <xm:f>#REF!</xm:f>
        </x15:webExtension>
        <x15:webExtension appRef="{26BD48C7-B556-4FF9-A7E1-6F3349B65D32}">
          <xm:f>#REF!</xm:f>
        </x15:webExtension>
        <x15:webExtension appRef="{5BC46638-25E3-4559-8855-EAB43C9892F9}">
          <xm:f>#REF!</xm:f>
        </x15:webExtension>
        <x15:webExtension appRef="{D7040164-238E-4F14-AFE7-5F763240B3CC}">
          <xm:f>#REF!</xm:f>
        </x15:webExtension>
        <x15:webExtension appRef="{17FCF828-B070-4F31-8C36-92345F956DB0}">
          <xm:f>#REF!</xm:f>
        </x15:webExtension>
        <x15:webExtension appRef="{F5391C13-AE17-49BF-9211-9D4BE4624CC1}">
          <xm:f>#REF!</xm:f>
        </x15:webExtension>
        <x15:webExtension appRef="{AF6D4F4B-59D9-427F-9D37-C713C93E493A}">
          <xm:f>#REF!</xm:f>
        </x15:webExtension>
        <x15:webExtension appRef="{0DD175C1-C661-453A-98C1-F9ABF834C1B0}">
          <xm:f>#REF!</xm:f>
        </x15:webExtension>
        <x15:webExtension appRef="{8745238C-CCFE-483F-8137-C6B20522A9D1}">
          <xm:f>#REF!</xm:f>
        </x15:webExtension>
        <x15:webExtension appRef="{24C505F4-7573-4FBF-A6F3-1E2AFEFBEBB2}">
          <xm:f>#REF!</xm:f>
        </x15:webExtension>
        <x15:webExtension appRef="{FD82D53E-00C8-4386-A172-982F87601CC5}">
          <xm:f>#REF!</xm:f>
        </x15:webExtension>
        <x15:webExtension appRef="{266735C8-7713-44C6-93CF-2FAAB470777B}">
          <xm:f>#REF!</xm:f>
        </x15:webExtension>
        <x15:webExtension appRef="{FBB37331-623D-448D-B733-81663E8C2B93}">
          <xm:f>#REF!</xm:f>
        </x15:webExtension>
        <x15:webExtension appRef="{3896684B-FCA7-42E1-8B4B-A45B4074D8DA}">
          <xm:f>#REF!</xm:f>
        </x15:webExtension>
        <x15:webExtension appRef="{93EA304E-F8AC-48DE-88B7-E77F6C0347E8}">
          <xm:f>#REF!</xm:f>
        </x15:webExtension>
        <x15:webExtension appRef="{A1562413-0070-4E32-94EC-6B6BA16BE968}">
          <xm:f>#REF!</xm:f>
        </x15:webExtension>
        <x15:webExtension appRef="{E87CAA09-CBBC-4A67-B369-517350175578}">
          <xm:f>#REF!</xm:f>
        </x15:webExtension>
        <x15:webExtension appRef="{8A9AFED3-EFB5-4147-8E8F-65B630DAFB53}">
          <xm:f>#REF!</xm:f>
        </x15:webExtension>
        <x15:webExtension appRef="{AEA1464F-A731-43AC-B65C-02B11DA3C59D}">
          <xm:f>#REF!</xm:f>
        </x15:webExtension>
        <x15:webExtension appRef="{3FF2C55C-D017-41EB-9349-B21E4BF485C5}">
          <xm:f>#REF!</xm:f>
        </x15:webExtension>
        <x15:webExtension appRef="{CA9757FF-573D-48E2-860E-3FD7D1726FD1}">
          <xm:f>#REF!</xm:f>
        </x15:webExtension>
        <x15:webExtension appRef="{02B203D6-BED9-4315-808A-F6A170784858}">
          <xm:f>#REF!</xm:f>
        </x15:webExtension>
        <x15:webExtension appRef="{515AB82D-68A9-40C6-8C1D-6A3311E98E54}">
          <xm:f>#REF!</xm:f>
        </x15:webExtension>
        <x15:webExtension appRef="{5A797797-1142-4DDE-8145-EC4CA54E2C61}">
          <xm:f>#REF!</xm:f>
        </x15:webExtension>
        <x15:webExtension appRef="{120F3F7D-0CF9-4A82-935D-239502F61E43}">
          <xm:f>#REF!</xm:f>
        </x15:webExtension>
        <x15:webExtension appRef="{90FE07E6-99C1-458E-AA44-D0EDA8EB9E30}">
          <xm:f>#REF!</xm:f>
        </x15:webExtension>
        <x15:webExtension appRef="{FBB413C9-821A-49EF-AD14-CDE903788885}">
          <xm:f>#REF!</xm:f>
        </x15:webExtension>
        <x15:webExtension appRef="{D5C6AC3E-80E1-487D-B524-3CDBD02366E4}">
          <xm:f>#REF!</xm:f>
        </x15:webExtension>
        <x15:webExtension appRef="{1E9A6DF7-9077-4AB1-B30A-BA6E32933144}">
          <xm:f>#REF!</xm:f>
        </x15:webExtension>
        <x15:webExtension appRef="{39615BD3-1E01-4DDD-948A-98A6F4B80301}">
          <xm:f>#REF!</xm:f>
        </x15:webExtension>
        <x15:webExtension appRef="{07E7C71C-C0EC-4DFD-9A99-E4CE2FB5BFA6}">
          <xm:f>#REF!</xm:f>
        </x15:webExtension>
        <x15:webExtension appRef="{CBF348FF-E5A0-45E2-BBB9-D99FE904A2A3}">
          <xm:f>#REF!</xm:f>
        </x15:webExtension>
        <x15:webExtension appRef="{B494FF2A-F091-47C3-BA93-87C14FF547DC}">
          <xm:f>#REF!</xm:f>
        </x15:webExtension>
        <x15:webExtension appRef="{8BAF9C1A-BC3D-4ADF-9630-C65CE2648B2C}">
          <xm:f>#REF!</xm:f>
        </x15:webExtension>
        <x15:webExtension appRef="{1B34FCCD-AF1A-4E3F-997D-D61683788855}">
          <xm:f>#REF!</xm:f>
        </x15:webExtension>
        <x15:webExtension appRef="{7812E3F8-6786-4307-8E3E-B18307CF1DA7}">
          <xm:f>#REF!</xm:f>
        </x15:webExtension>
        <x15:webExtension appRef="{121DCE41-AE78-450E-A814-5F0DB446E5E1}">
          <xm:f>#REF!</xm:f>
        </x15:webExtension>
        <x15:webExtension appRef="{AD438366-4514-4090-B8D1-28B2EEFF26D5}">
          <xm:f>#REF!</xm:f>
        </x15:webExtension>
        <x15:webExtension appRef="{288D10E6-06DB-4778-A2EE-57E268E963B6}">
          <xm:f>#REF!</xm:f>
        </x15:webExtension>
        <x15:webExtension appRef="{49E5E92C-1599-4F38-9341-7E007D1AD2FF}">
          <xm:f>#REF!</xm:f>
        </x15:webExtension>
        <x15:webExtension appRef="{528F0E80-4E47-49B8-BE56-80892254E537}">
          <xm:f>#REF!</xm:f>
        </x15:webExtension>
        <x15:webExtension appRef="{50715CA9-95BE-4A2B-AB11-B6C31E25590F}">
          <xm:f>#REF!</xm:f>
        </x15:webExtension>
        <x15:webExtension appRef="{B17B3C32-AE48-49BA-A76B-F43D069E16F8}">
          <xm:f>#REF!</xm:f>
        </x15:webExtension>
        <x15:webExtension appRef="{D798B9C4-271B-4F8B-9E79-54896C75CAD1}">
          <xm:f>#REF!</xm:f>
        </x15:webExtension>
        <x15:webExtension appRef="{92050E62-3B09-4C49-B54F-B2AE9402FAD7}">
          <xm:f>#REF!</xm:f>
        </x15:webExtension>
        <x15:webExtension appRef="{34FDFA54-DA4E-4CA2-93F9-8932778878FB}">
          <xm:f>#REF!</xm:f>
        </x15:webExtension>
        <x15:webExtension appRef="{464A370A-380B-43FA-B5F8-9AE7B0C09996}">
          <xm:f>#REF!</xm:f>
        </x15:webExtension>
        <x15:webExtension appRef="{22C10D76-06EC-4597-9B82-397777FEF620}">
          <xm:f>#REF!</xm:f>
        </x15:webExtension>
        <x15:webExtension appRef="{26BD48C7-B556-4FF9-A7E1-6F3349B65D32}">
          <xm:f>#REF!</xm:f>
        </x15:webExtension>
        <x15:webExtension appRef="{5BC46638-25E3-4559-8855-EAB43C9892F9}">
          <xm:f>#REF!</xm:f>
        </x15:webExtension>
        <x15:webExtension appRef="{D7040164-238E-4F14-AFE7-5F763240B3CC}">
          <xm:f>#REF!</xm:f>
        </x15:webExtension>
        <x15:webExtension appRef="{17FCF828-B070-4F31-8C36-92345F956DB0}">
          <xm:f>#REF!</xm:f>
        </x15:webExtension>
        <x15:webExtension appRef="{F5391C13-AE17-49BF-9211-9D4BE4624CC1}">
          <xm:f>#REF!</xm:f>
        </x15:webExtension>
        <x15:webExtension appRef="{AF6D4F4B-59D9-427F-9D37-C713C93E493A}">
          <xm:f>#REF!</xm:f>
        </x15:webExtension>
        <x15:webExtension appRef="{0DD175C1-C661-453A-98C1-F9ABF834C1B0}">
          <xm:f>#REF!</xm:f>
        </x15:webExtension>
        <x15:webExtension appRef="{8745238C-CCFE-483F-8137-C6B20522A9D1}">
          <xm:f>#REF!</xm:f>
        </x15:webExtension>
        <x15:webExtension appRef="{24C505F4-7573-4FBF-A6F3-1E2AFEFBEBB2}">
          <xm:f>#REF!</xm:f>
        </x15:webExtension>
        <x15:webExtension appRef="{FD82D53E-00C8-4386-A172-982F87601CC5}">
          <xm:f>#REF!</xm:f>
        </x15:webExtension>
        <x15:webExtension appRef="{266735C8-7713-44C6-93CF-2FAAB470777B}">
          <xm:f>#REF!</xm:f>
        </x15:webExtension>
        <x15:webExtension appRef="{FBB37331-623D-448D-B733-81663E8C2B93}">
          <xm:f>#REF!</xm:f>
        </x15:webExtension>
        <x15:webExtension appRef="{3896684B-FCA7-42E1-8B4B-A45B4074D8DA}">
          <xm:f>#REF!</xm:f>
        </x15:webExtension>
        <x15:webExtension appRef="{93EA304E-F8AC-48DE-88B7-E77F6C0347E8}">
          <xm:f>#REF!</xm:f>
        </x15:webExtension>
        <x15:webExtension appRef="{A1562413-0070-4E32-94EC-6B6BA16BE968}">
          <xm:f>#REF!</xm:f>
        </x15:webExtension>
        <x15:webExtension appRef="{E87CAA09-CBBC-4A67-B369-517350175578}">
          <xm:f>#REF!</xm:f>
        </x15:webExtension>
        <x15:webExtension appRef="{8A9AFED3-EFB5-4147-8E8F-65B630DAFB53}">
          <xm:f>#REF!</xm:f>
        </x15:webExtension>
        <x15:webExtension appRef="{AEA1464F-A731-43AC-B65C-02B11DA3C59D}">
          <xm:f>#REF!</xm:f>
        </x15:webExtension>
        <x15:webExtension appRef="{3FF2C55C-D017-41EB-9349-B21E4BF485C5}">
          <xm:f>#REF!</xm:f>
        </x15:webExtension>
        <x15:webExtension appRef="{CA9757FF-573D-48E2-860E-3FD7D1726FD1}">
          <xm:f>#REF!</xm:f>
        </x15:webExtension>
        <x15:webExtension appRef="{02B203D6-BED9-4315-808A-F6A170784858}">
          <xm:f>#REF!</xm:f>
        </x15:webExtension>
        <x15:webExtension appRef="{515AB82D-68A9-40C6-8C1D-6A3311E98E54}">
          <xm:f>#REF!</xm:f>
        </x15:webExtension>
        <x15:webExtension appRef="{5A797797-1142-4DDE-8145-EC4CA54E2C61}">
          <xm:f>#REF!</xm:f>
        </x15:webExtension>
        <x15:webExtension appRef="{120F3F7D-0CF9-4A82-935D-239502F61E43}">
          <xm:f>#REF!</xm:f>
        </x15:webExtension>
        <x15:webExtension appRef="{90FE07E6-99C1-458E-AA44-D0EDA8EB9E30}">
          <xm:f>#REF!</xm:f>
        </x15:webExtension>
        <x15:webExtension appRef="{FBB413C9-821A-49EF-AD14-CDE903788885}">
          <xm:f>#REF!</xm:f>
        </x15:webExtension>
        <x15:webExtension appRef="{D5C6AC3E-80E1-487D-B524-3CDBD02366E4}">
          <xm:f>#REF!</xm:f>
        </x15:webExtension>
        <x15:webExtension appRef="{1E9A6DF7-9077-4AB1-B30A-BA6E32933144}">
          <xm:f>#REF!</xm:f>
        </x15:webExtension>
        <x15:webExtension appRef="{39615BD3-1E01-4DDD-948A-98A6F4B80301}">
          <xm:f>#REF!</xm:f>
        </x15:webExtension>
        <x15:webExtension appRef="{07E7C71C-C0EC-4DFD-9A99-E4CE2FB5BFA6}">
          <xm:f>#REF!</xm:f>
        </x15:webExtension>
        <x15:webExtension appRef="{CBF348FF-E5A0-45E2-BBB9-D99FE904A2A3}">
          <xm:f>#REF!</xm:f>
        </x15:webExtension>
        <x15:webExtension appRef="{B494FF2A-F091-47C3-BA93-87C14FF547DC}">
          <xm:f>#REF!</xm:f>
        </x15:webExtension>
        <x15:webExtension appRef="{8BAF9C1A-BC3D-4ADF-9630-C65CE2648B2C}">
          <xm:f>#REF!</xm:f>
        </x15:webExtension>
        <x15:webExtension appRef="{1B34FCCD-AF1A-4E3F-997D-D61683788855}">
          <xm:f>#REF!</xm:f>
        </x15:webExtension>
        <x15:webExtension appRef="{7812E3F8-6786-4307-8E3E-B18307CF1DA7}">
          <xm:f>#REF!</xm:f>
        </x15:webExtension>
        <x15:webExtension appRef="{121DCE41-AE78-450E-A814-5F0DB446E5E1}">
          <xm:f>#REF!</xm:f>
        </x15:webExtension>
        <x15:webExtension appRef="{AD438366-4514-4090-B8D1-28B2EEFF26D5}">
          <xm:f>#REF!</xm:f>
        </x15:webExtension>
        <x15:webExtension appRef="{288D10E6-06DB-4778-A2EE-57E268E963B6}">
          <xm:f>#REF!</xm:f>
        </x15:webExtension>
        <x15:webExtension appRef="{49E5E92C-1599-4F38-9341-7E007D1AD2FF}">
          <xm:f>#REF!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5E208-3D0C-F44A-ABA8-54DCCA46CD20}">
  <dimension ref="A1:R20"/>
  <sheetViews>
    <sheetView workbookViewId="0">
      <pane xSplit="1" topLeftCell="J5" activePane="topRight" state="frozen"/>
      <selection pane="topRight" activeCell="R3" sqref="R3"/>
    </sheetView>
  </sheetViews>
  <sheetFormatPr defaultColWidth="11.42578125" defaultRowHeight="15"/>
  <cols>
    <col min="1" max="1" width="43.140625" customWidth="1"/>
    <col min="2" max="2" width="0" hidden="1" customWidth="1"/>
    <col min="3" max="3" width="11.42578125" hidden="1" customWidth="1"/>
    <col min="4" max="7" width="0" hidden="1" customWidth="1"/>
    <col min="9" max="9" width="12.140625" bestFit="1" customWidth="1"/>
    <col min="11" max="11" width="11.5703125" bestFit="1" customWidth="1"/>
    <col min="13" max="13" width="13.85546875" customWidth="1"/>
    <col min="14" max="14" width="13.5703125" customWidth="1"/>
    <col min="15" max="15" width="13" customWidth="1"/>
    <col min="16" max="16" width="13.5703125" customWidth="1"/>
    <col min="17" max="17" width="13" customWidth="1"/>
  </cols>
  <sheetData>
    <row r="1" spans="1:18">
      <c r="A1">
        <v>2025</v>
      </c>
      <c r="O1">
        <v>2026</v>
      </c>
    </row>
    <row r="2" spans="1:18">
      <c r="A2" t="s">
        <v>114</v>
      </c>
      <c r="B2" t="s">
        <v>115</v>
      </c>
      <c r="C2" t="s">
        <v>102</v>
      </c>
      <c r="D2" t="s">
        <v>116</v>
      </c>
      <c r="E2" t="s">
        <v>117</v>
      </c>
      <c r="F2" t="s">
        <v>118</v>
      </c>
      <c r="G2" t="s">
        <v>119</v>
      </c>
      <c r="H2" t="s">
        <v>119</v>
      </c>
      <c r="I2" t="s">
        <v>120</v>
      </c>
      <c r="J2" t="s">
        <v>121</v>
      </c>
      <c r="K2" t="s">
        <v>122</v>
      </c>
      <c r="L2" t="s">
        <v>123</v>
      </c>
      <c r="M2" t="s">
        <v>124</v>
      </c>
      <c r="N2" t="s">
        <v>125</v>
      </c>
      <c r="O2" t="s">
        <v>115</v>
      </c>
      <c r="P2" t="s">
        <v>102</v>
      </c>
      <c r="Q2" t="s">
        <v>116</v>
      </c>
      <c r="R2" t="s">
        <v>117</v>
      </c>
    </row>
    <row r="3" spans="1:18">
      <c r="A3" t="s">
        <v>126</v>
      </c>
      <c r="H3" s="126">
        <v>14.27</v>
      </c>
      <c r="I3" s="126">
        <v>46.8</v>
      </c>
      <c r="J3" s="126">
        <v>81</v>
      </c>
      <c r="K3" s="126">
        <v>135.85</v>
      </c>
      <c r="L3" s="126">
        <v>130.71</v>
      </c>
      <c r="M3" s="126">
        <v>197.37</v>
      </c>
      <c r="N3" s="127">
        <v>216.48</v>
      </c>
      <c r="O3" s="127">
        <f>218.81+4.29*I14</f>
        <v>224.7302</v>
      </c>
      <c r="P3" s="127">
        <f>202.04+24.97*I14</f>
        <v>236.49859999999998</v>
      </c>
      <c r="Q3" s="127">
        <f>225.84+26.15*I14</f>
        <v>261.92700000000002</v>
      </c>
      <c r="R3" s="127"/>
    </row>
    <row r="4" spans="1:18">
      <c r="A4" t="s">
        <v>127</v>
      </c>
      <c r="I4" s="120">
        <v>4000</v>
      </c>
      <c r="J4" s="120">
        <v>19000</v>
      </c>
      <c r="K4" s="120">
        <v>36000</v>
      </c>
      <c r="L4" s="120">
        <v>32000</v>
      </c>
      <c r="M4" s="120">
        <v>54244</v>
      </c>
      <c r="N4" s="120">
        <v>57800</v>
      </c>
      <c r="O4" s="120">
        <v>56985.7</v>
      </c>
      <c r="P4" s="120">
        <v>69000</v>
      </c>
      <c r="Q4" s="120">
        <v>67000</v>
      </c>
      <c r="R4" s="120">
        <v>66000</v>
      </c>
    </row>
    <row r="5" spans="1:18">
      <c r="A5" t="s">
        <v>128</v>
      </c>
      <c r="H5" s="57"/>
      <c r="I5" s="57">
        <f>(I4*15%)/12</f>
        <v>50</v>
      </c>
      <c r="J5" s="57">
        <f>(J4*15%)/12</f>
        <v>237.5</v>
      </c>
      <c r="K5" s="57">
        <f>(K4*15%)/12</f>
        <v>450</v>
      </c>
      <c r="L5" s="57">
        <f>(L4*15%)/12</f>
        <v>400</v>
      </c>
      <c r="M5" s="57">
        <f>(M4*15%)/12</f>
        <v>678.05</v>
      </c>
      <c r="N5" s="57">
        <f>(N4*15%)/12</f>
        <v>722.5</v>
      </c>
      <c r="O5" s="57">
        <f>(O4*15%)/12</f>
        <v>712.32124999999996</v>
      </c>
      <c r="P5" s="57">
        <f>(P4*15%)/12</f>
        <v>862.5</v>
      </c>
      <c r="Q5" s="57">
        <f>(Q4*15%)/12</f>
        <v>837.5</v>
      </c>
      <c r="R5" s="57"/>
    </row>
    <row r="6" spans="1:18">
      <c r="I6" s="133"/>
    </row>
    <row r="9" spans="1:18">
      <c r="A9" t="s">
        <v>129</v>
      </c>
      <c r="B9" t="s">
        <v>115</v>
      </c>
      <c r="C9" t="s">
        <v>102</v>
      </c>
      <c r="D9" t="s">
        <v>116</v>
      </c>
      <c r="E9" t="s">
        <v>117</v>
      </c>
      <c r="F9" t="s">
        <v>118</v>
      </c>
      <c r="G9" t="s">
        <v>119</v>
      </c>
      <c r="H9" t="s">
        <v>119</v>
      </c>
      <c r="I9" t="s">
        <v>120</v>
      </c>
      <c r="J9" t="s">
        <v>121</v>
      </c>
      <c r="K9" t="s">
        <v>122</v>
      </c>
      <c r="L9" t="s">
        <v>123</v>
      </c>
      <c r="M9" t="s">
        <v>124</v>
      </c>
      <c r="N9" t="s">
        <v>125</v>
      </c>
    </row>
    <row r="10" spans="1:18">
      <c r="A10" t="s">
        <v>126</v>
      </c>
      <c r="G10" s="53"/>
      <c r="H10" s="126">
        <f>2.46+(0.08*I14)</f>
        <v>2.5703999999999998</v>
      </c>
      <c r="I10" s="126">
        <f>13.79+(14.4*I14)</f>
        <v>33.661999999999999</v>
      </c>
      <c r="J10" s="126">
        <f>88.17+(59.19*I14)</f>
        <v>169.85219999999998</v>
      </c>
      <c r="K10" s="126">
        <f>141.68+(61.95*I14)</f>
        <v>227.17099999999999</v>
      </c>
      <c r="L10" s="126">
        <f>150.37+60.75*I14</f>
        <v>234.20499999999998</v>
      </c>
      <c r="M10" s="127">
        <f>129.74+61.35*I14</f>
        <v>214.40300000000002</v>
      </c>
      <c r="N10" s="127">
        <f>163.54+61.88*I14</f>
        <v>248.93439999999998</v>
      </c>
      <c r="O10" s="127">
        <f>170.87+59.31*I14</f>
        <v>252.71780000000001</v>
      </c>
      <c r="P10" s="127">
        <f>164.08+52.64*I14</f>
        <v>236.72320000000002</v>
      </c>
      <c r="Q10" s="127">
        <f>183.34+53.62*I14</f>
        <v>257.3356</v>
      </c>
      <c r="R10" s="127"/>
    </row>
    <row r="11" spans="1:18">
      <c r="A11" t="s">
        <v>127</v>
      </c>
      <c r="G11" s="121"/>
      <c r="J11" s="120">
        <v>34000</v>
      </c>
      <c r="K11" s="120">
        <v>50000</v>
      </c>
      <c r="L11" s="120">
        <v>50000</v>
      </c>
      <c r="M11" s="120">
        <v>54000</v>
      </c>
      <c r="N11" s="136">
        <v>56000</v>
      </c>
      <c r="O11" s="136">
        <v>61600</v>
      </c>
      <c r="P11" s="136">
        <v>63000</v>
      </c>
      <c r="Q11" s="136">
        <v>60000</v>
      </c>
      <c r="R11" s="136">
        <v>63000</v>
      </c>
    </row>
    <row r="12" spans="1:18">
      <c r="A12" t="s">
        <v>128</v>
      </c>
      <c r="G12" s="53"/>
      <c r="H12" s="130"/>
      <c r="I12" s="57">
        <f>(I11*15%)/12</f>
        <v>0</v>
      </c>
      <c r="J12" s="57">
        <f>(J11*15%)/12</f>
        <v>425</v>
      </c>
      <c r="K12" s="57">
        <f>(K11*15%)/12</f>
        <v>625</v>
      </c>
      <c r="L12" s="57">
        <f>(L11*15%)/12</f>
        <v>625</v>
      </c>
      <c r="M12" s="57">
        <f>(M11*15%)/12</f>
        <v>675</v>
      </c>
      <c r="N12" s="57">
        <f>(N11*15%)/12</f>
        <v>700</v>
      </c>
      <c r="O12" s="57">
        <f>(O11*15%)/12</f>
        <v>770</v>
      </c>
      <c r="P12" s="57">
        <f>(P11*15%)/12</f>
        <v>787.5</v>
      </c>
      <c r="Q12" s="57">
        <f>(Q11*15%)/12</f>
        <v>750</v>
      </c>
      <c r="R12" s="57"/>
    </row>
    <row r="14" spans="1:18">
      <c r="H14" t="s">
        <v>130</v>
      </c>
      <c r="I14">
        <v>1.38</v>
      </c>
    </row>
    <row r="15" spans="1:18">
      <c r="A15" s="58" t="s">
        <v>131</v>
      </c>
      <c r="I15" s="135">
        <f>I4+H11</f>
        <v>4000</v>
      </c>
      <c r="J15" s="135">
        <f>J4+J11</f>
        <v>53000</v>
      </c>
      <c r="K15" s="135">
        <f>K4+K11</f>
        <v>86000</v>
      </c>
      <c r="L15" s="135">
        <f>L4+L11</f>
        <v>82000</v>
      </c>
      <c r="M15" s="135">
        <f t="shared" ref="M15:Q15" si="0">M4+M11</f>
        <v>108244</v>
      </c>
      <c r="N15" s="135">
        <f t="shared" si="0"/>
        <v>113800</v>
      </c>
      <c r="O15" s="135">
        <f t="shared" si="0"/>
        <v>118585.7</v>
      </c>
      <c r="P15" s="135">
        <f t="shared" si="0"/>
        <v>132000</v>
      </c>
      <c r="Q15" s="135">
        <f t="shared" si="0"/>
        <v>127000</v>
      </c>
      <c r="R15" s="135"/>
    </row>
    <row r="16" spans="1:18" ht="30.75">
      <c r="A16" s="168" t="s">
        <v>132</v>
      </c>
      <c r="H16" s="128">
        <f>H3+H10</f>
        <v>16.840399999999999</v>
      </c>
      <c r="I16" s="128">
        <f>I3+I10</f>
        <v>80.461999999999989</v>
      </c>
      <c r="J16" s="128">
        <f>J3+J10</f>
        <v>250.85219999999998</v>
      </c>
      <c r="K16" s="128">
        <f>K3+K10</f>
        <v>363.02099999999996</v>
      </c>
      <c r="L16" s="128">
        <f t="shared" ref="L16:Q17" si="1">L3+L10</f>
        <v>364.91499999999996</v>
      </c>
      <c r="M16" s="128">
        <f>M3+M10</f>
        <v>411.77300000000002</v>
      </c>
      <c r="N16" s="128">
        <f t="shared" si="1"/>
        <v>465.4144</v>
      </c>
      <c r="O16" s="128">
        <f t="shared" si="1"/>
        <v>477.44799999999998</v>
      </c>
      <c r="P16" s="128">
        <f t="shared" si="1"/>
        <v>473.22180000000003</v>
      </c>
      <c r="Q16" s="128">
        <f t="shared" si="1"/>
        <v>519.26260000000002</v>
      </c>
      <c r="R16" s="128"/>
    </row>
    <row r="17" spans="1:18">
      <c r="A17" s="129" t="s">
        <v>133</v>
      </c>
      <c r="H17" s="131"/>
      <c r="I17" s="132">
        <f>I5+I12</f>
        <v>50</v>
      </c>
      <c r="J17" s="132">
        <f>J5+J12</f>
        <v>662.5</v>
      </c>
      <c r="K17" s="132">
        <f t="shared" ref="K17:M17" si="2">K5+K12</f>
        <v>1075</v>
      </c>
      <c r="L17" s="132">
        <f t="shared" si="2"/>
        <v>1025</v>
      </c>
      <c r="M17" s="132">
        <f t="shared" si="2"/>
        <v>1353.05</v>
      </c>
      <c r="N17" s="132">
        <f t="shared" ref="N17:Q17" si="3">N5+N12</f>
        <v>1422.5</v>
      </c>
      <c r="O17" s="132">
        <f t="shared" si="3"/>
        <v>1482.32125</v>
      </c>
      <c r="P17" s="132">
        <f t="shared" si="3"/>
        <v>1650</v>
      </c>
      <c r="Q17" s="132">
        <f t="shared" si="3"/>
        <v>1587.5</v>
      </c>
      <c r="R17" s="132"/>
    </row>
    <row r="20" spans="1:18">
      <c r="I20" s="133"/>
    </row>
  </sheetData>
  <phoneticPr fontId="2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BF75B-7B6D-684C-896D-21CA9487C548}">
  <dimension ref="A2:K43"/>
  <sheetViews>
    <sheetView topLeftCell="A27" workbookViewId="0">
      <selection activeCell="E43" sqref="E43"/>
    </sheetView>
  </sheetViews>
  <sheetFormatPr defaultColWidth="11.42578125" defaultRowHeight="15"/>
  <cols>
    <col min="3" max="3" width="36.5703125" bestFit="1" customWidth="1"/>
  </cols>
  <sheetData>
    <row r="2" spans="2:11">
      <c r="B2" t="s">
        <v>134</v>
      </c>
      <c r="C2" t="s">
        <v>135</v>
      </c>
    </row>
    <row r="4" spans="2:11">
      <c r="B4" t="s">
        <v>136</v>
      </c>
      <c r="C4" t="s">
        <v>137</v>
      </c>
    </row>
    <row r="5" spans="2:11">
      <c r="C5" t="s">
        <v>138</v>
      </c>
    </row>
    <row r="7" spans="2:11">
      <c r="B7" t="s">
        <v>121</v>
      </c>
    </row>
    <row r="9" spans="2:11">
      <c r="B9" t="s">
        <v>139</v>
      </c>
      <c r="C9" t="s">
        <v>140</v>
      </c>
    </row>
    <row r="10" spans="2:11">
      <c r="B10" t="s">
        <v>123</v>
      </c>
      <c r="C10" t="s">
        <v>141</v>
      </c>
    </row>
    <row r="11" spans="2:11">
      <c r="C11" t="s">
        <v>142</v>
      </c>
    </row>
    <row r="12" spans="2:11">
      <c r="B12" t="s">
        <v>124</v>
      </c>
      <c r="C12" t="s">
        <v>143</v>
      </c>
    </row>
    <row r="14" spans="2:11" ht="17.25">
      <c r="B14" t="s">
        <v>115</v>
      </c>
      <c r="C14" t="s">
        <v>144</v>
      </c>
      <c r="G14" s="62"/>
      <c r="H14" s="62"/>
      <c r="I14" s="62"/>
      <c r="J14" s="62"/>
      <c r="K14" s="63"/>
    </row>
    <row r="15" spans="2:11" ht="17.25">
      <c r="C15" t="s">
        <v>145</v>
      </c>
      <c r="G15" s="62"/>
      <c r="H15" s="62"/>
      <c r="I15" s="62"/>
      <c r="J15" s="62"/>
      <c r="K15" s="63"/>
    </row>
    <row r="16" spans="2:11" ht="17.25">
      <c r="B16" t="s">
        <v>102</v>
      </c>
      <c r="C16" t="s">
        <v>146</v>
      </c>
      <c r="G16" s="62"/>
      <c r="H16" s="62"/>
      <c r="I16" s="62"/>
      <c r="J16" s="62"/>
      <c r="K16" s="63"/>
    </row>
    <row r="17" spans="2:11" ht="17.25">
      <c r="B17" t="s">
        <v>116</v>
      </c>
      <c r="C17" t="s">
        <v>147</v>
      </c>
      <c r="G17" s="62"/>
      <c r="H17" s="62"/>
      <c r="I17" s="62"/>
      <c r="J17" s="62"/>
      <c r="K17" s="63"/>
    </row>
    <row r="18" spans="2:11">
      <c r="C18" t="s">
        <v>148</v>
      </c>
    </row>
    <row r="19" spans="2:11">
      <c r="C19" t="s">
        <v>149</v>
      </c>
    </row>
    <row r="20" spans="2:11">
      <c r="B20" t="s">
        <v>117</v>
      </c>
      <c r="C20" t="s">
        <v>150</v>
      </c>
    </row>
    <row r="21" spans="2:11">
      <c r="C21" t="s">
        <v>151</v>
      </c>
      <c r="G21" s="2"/>
    </row>
    <row r="22" spans="2:11">
      <c r="B22" t="s">
        <v>118</v>
      </c>
      <c r="C22" t="s">
        <v>152</v>
      </c>
    </row>
    <row r="23" spans="2:11">
      <c r="B23" t="s">
        <v>134</v>
      </c>
      <c r="C23" t="s">
        <v>153</v>
      </c>
    </row>
    <row r="25" spans="2:11">
      <c r="B25" t="s">
        <v>136</v>
      </c>
      <c r="C25" t="s">
        <v>154</v>
      </c>
    </row>
    <row r="27" spans="2:11">
      <c r="B27" t="s">
        <v>155</v>
      </c>
      <c r="C27" t="s">
        <v>156</v>
      </c>
    </row>
    <row r="29" spans="2:11" ht="27.75">
      <c r="B29" t="s">
        <v>139</v>
      </c>
      <c r="C29" s="2" t="s">
        <v>157</v>
      </c>
    </row>
    <row r="31" spans="2:11">
      <c r="B31" t="s">
        <v>123</v>
      </c>
    </row>
    <row r="33" spans="1:3">
      <c r="B33" t="s">
        <v>124</v>
      </c>
      <c r="C33" t="s">
        <v>158</v>
      </c>
    </row>
    <row r="35" spans="1:3">
      <c r="B35" t="s">
        <v>159</v>
      </c>
      <c r="C35" t="s">
        <v>160</v>
      </c>
    </row>
    <row r="36" spans="1:3">
      <c r="A36">
        <v>2026</v>
      </c>
    </row>
    <row r="37" spans="1:3">
      <c r="B37" t="s">
        <v>161</v>
      </c>
      <c r="C37" t="s">
        <v>162</v>
      </c>
    </row>
    <row r="38" spans="1:3">
      <c r="C38" t="s">
        <v>163</v>
      </c>
    </row>
    <row r="39" spans="1:3">
      <c r="C39" t="s">
        <v>164</v>
      </c>
    </row>
    <row r="41" spans="1:3">
      <c r="B41" t="s">
        <v>165</v>
      </c>
      <c r="C41" s="2" t="s">
        <v>166</v>
      </c>
    </row>
    <row r="43" spans="1:3">
      <c r="B43" t="s">
        <v>116</v>
      </c>
      <c r="C43" t="s">
        <v>167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12465-652F-422F-A54C-28172A0AC47C}">
  <dimension ref="A1:P491"/>
  <sheetViews>
    <sheetView zoomScale="75" workbookViewId="0">
      <selection activeCell="D4" sqref="D4"/>
    </sheetView>
  </sheetViews>
  <sheetFormatPr defaultColWidth="9.140625" defaultRowHeight="15"/>
  <cols>
    <col min="1" max="1" width="0.85546875" style="2" customWidth="1"/>
    <col min="2" max="2" width="48.28515625" style="2" customWidth="1"/>
    <col min="3" max="3" width="8.42578125" style="5" customWidth="1"/>
    <col min="4" max="4" width="47.42578125" style="2" customWidth="1"/>
    <col min="5" max="5" width="12.7109375" style="5" customWidth="1"/>
    <col min="6" max="6" width="8.28515625" style="3" customWidth="1"/>
    <col min="7" max="7" width="7.7109375" style="3" customWidth="1"/>
    <col min="8" max="8" width="8" style="3" customWidth="1"/>
    <col min="9" max="9" width="8.28515625" style="3" customWidth="1"/>
    <col min="10" max="10" width="10.28515625" style="3" customWidth="1"/>
    <col min="11" max="11" width="13.42578125" style="3" customWidth="1"/>
    <col min="12" max="12" width="11.85546875" style="3" customWidth="1"/>
    <col min="13" max="13" width="0.85546875" style="3" customWidth="1"/>
    <col min="14" max="14" width="15.42578125" style="2" customWidth="1"/>
    <col min="15" max="15" width="20.42578125" style="2" customWidth="1"/>
    <col min="16" max="16" width="16.28515625" style="2" customWidth="1"/>
    <col min="17" max="16384" width="9.140625" style="2"/>
  </cols>
  <sheetData>
    <row r="1" spans="1:16" ht="24.95" customHeight="1">
      <c r="A1" s="24"/>
      <c r="B1" s="348" t="s">
        <v>168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25"/>
      <c r="N1" s="348" t="s">
        <v>169</v>
      </c>
      <c r="O1" s="348"/>
      <c r="P1" s="348"/>
    </row>
    <row r="2" spans="1:16" ht="30" customHeight="1">
      <c r="A2" s="298"/>
      <c r="B2" s="19" t="s">
        <v>170</v>
      </c>
      <c r="C2" s="19" t="s">
        <v>171</v>
      </c>
      <c r="D2" s="19" t="s">
        <v>172</v>
      </c>
      <c r="E2" s="19" t="s">
        <v>173</v>
      </c>
      <c r="F2" s="19" t="s">
        <v>174</v>
      </c>
      <c r="G2" s="30" t="s">
        <v>175</v>
      </c>
      <c r="H2" s="30" t="s">
        <v>176</v>
      </c>
      <c r="I2" s="19" t="s">
        <v>177</v>
      </c>
      <c r="J2" s="19" t="s">
        <v>15</v>
      </c>
      <c r="K2" s="19" t="s">
        <v>16</v>
      </c>
      <c r="L2" s="19" t="s">
        <v>17</v>
      </c>
      <c r="M2" s="298"/>
      <c r="N2" s="349" t="s">
        <v>178</v>
      </c>
      <c r="O2" s="349"/>
      <c r="P2" s="26">
        <f>SUM(E4:E33)</f>
        <v>0</v>
      </c>
    </row>
    <row r="3" spans="1:16" ht="15.95" customHeight="1">
      <c r="A3" s="4"/>
      <c r="B3" s="342" t="s">
        <v>179</v>
      </c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298"/>
      <c r="N3" s="347" t="s">
        <v>180</v>
      </c>
      <c r="O3" s="347"/>
      <c r="P3" s="27" t="e">
        <f>K35/P2</f>
        <v>#DIV/0!</v>
      </c>
    </row>
    <row r="4" spans="1:16" ht="15.95" customHeight="1">
      <c r="A4" s="4"/>
      <c r="B4" s="16"/>
      <c r="C4" s="12"/>
      <c r="D4" s="16"/>
      <c r="E4" s="7">
        <f>G4*H4</f>
        <v>0</v>
      </c>
      <c r="F4" s="9" t="e">
        <f>(E4/P2)</f>
        <v>#DIV/0!</v>
      </c>
      <c r="G4" s="8"/>
      <c r="H4" s="7"/>
      <c r="I4" s="9" t="e">
        <f>(J4/H4)</f>
        <v>#DIV/0!</v>
      </c>
      <c r="J4" s="17">
        <v>1.2</v>
      </c>
      <c r="K4" s="7">
        <f>G4*J4</f>
        <v>0</v>
      </c>
      <c r="L4" s="7">
        <f t="shared" ref="L4:L6" si="0">K4/12</f>
        <v>0</v>
      </c>
      <c r="M4" s="6"/>
      <c r="N4" s="347" t="s">
        <v>181</v>
      </c>
      <c r="O4" s="347"/>
      <c r="P4" s="10">
        <f>L35</f>
        <v>0</v>
      </c>
    </row>
    <row r="5" spans="1:16" ht="15.95" customHeight="1">
      <c r="A5" s="4"/>
      <c r="B5" s="16"/>
      <c r="C5" s="12"/>
      <c r="D5" s="16"/>
      <c r="E5" s="7">
        <f t="shared" ref="E5:E8" si="1">G5*H5</f>
        <v>0</v>
      </c>
      <c r="F5" s="9" t="e">
        <f>(E5/P2)</f>
        <v>#DIV/0!</v>
      </c>
      <c r="G5" s="8"/>
      <c r="H5" s="7"/>
      <c r="I5" s="9" t="e">
        <f>(J5/H5)</f>
        <v>#DIV/0!</v>
      </c>
      <c r="J5" s="17">
        <v>0.8</v>
      </c>
      <c r="K5" s="7">
        <f>G5*J5</f>
        <v>0</v>
      </c>
      <c r="L5" s="7">
        <f t="shared" si="0"/>
        <v>0</v>
      </c>
      <c r="M5" s="6"/>
      <c r="N5" s="345"/>
      <c r="O5" s="345"/>
      <c r="P5" s="345"/>
    </row>
    <row r="6" spans="1:16" ht="15.95" customHeight="1">
      <c r="A6" s="4"/>
      <c r="B6" s="16"/>
      <c r="C6" s="12"/>
      <c r="D6" s="16"/>
      <c r="E6" s="7">
        <f t="shared" si="1"/>
        <v>0</v>
      </c>
      <c r="F6" s="9" t="e">
        <f>(E6/P2)</f>
        <v>#DIV/0!</v>
      </c>
      <c r="G6" s="8"/>
      <c r="H6" s="7"/>
      <c r="I6" s="9" t="e">
        <f>(J6/H6)</f>
        <v>#DIV/0!</v>
      </c>
      <c r="J6" s="17">
        <v>1.3</v>
      </c>
      <c r="K6" s="7">
        <f>G6*J6</f>
        <v>0</v>
      </c>
      <c r="L6" s="7">
        <f t="shared" si="0"/>
        <v>0</v>
      </c>
      <c r="M6" s="6"/>
      <c r="N6" s="346" t="s">
        <v>182</v>
      </c>
      <c r="O6" s="346"/>
      <c r="P6" s="346"/>
    </row>
    <row r="7" spans="1:16" ht="15.95" customHeight="1">
      <c r="A7" s="4"/>
      <c r="B7" s="16"/>
      <c r="C7" s="12"/>
      <c r="D7" s="16"/>
      <c r="E7" s="7">
        <f t="shared" si="1"/>
        <v>0</v>
      </c>
      <c r="F7" s="9" t="e">
        <f>(E7/P2)</f>
        <v>#DIV/0!</v>
      </c>
      <c r="G7" s="8"/>
      <c r="H7" s="7"/>
      <c r="I7" s="9" t="e">
        <f>(J7/H7)</f>
        <v>#DIV/0!</v>
      </c>
      <c r="J7" s="17">
        <v>0.27</v>
      </c>
      <c r="K7" s="7">
        <f>G7*J7</f>
        <v>0</v>
      </c>
      <c r="L7" s="7">
        <f>K7/12</f>
        <v>0</v>
      </c>
      <c r="M7" s="6"/>
      <c r="N7" s="28" t="s">
        <v>183</v>
      </c>
      <c r="O7" s="28" t="s">
        <v>184</v>
      </c>
      <c r="P7" s="28" t="s">
        <v>185</v>
      </c>
    </row>
    <row r="8" spans="1:16" ht="15.95" customHeight="1">
      <c r="A8" s="4"/>
      <c r="B8" s="18"/>
      <c r="C8" s="20"/>
      <c r="D8" s="18"/>
      <c r="E8" s="7">
        <f t="shared" si="1"/>
        <v>0</v>
      </c>
      <c r="F8" s="8"/>
      <c r="G8" s="8"/>
      <c r="H8" s="8"/>
      <c r="I8" s="8"/>
      <c r="J8" s="8"/>
      <c r="K8" s="8"/>
      <c r="L8" s="8"/>
      <c r="M8" s="6"/>
      <c r="N8" s="13" t="s">
        <v>186</v>
      </c>
      <c r="O8" s="14" t="e">
        <f>SUM(E4:E7)/P2</f>
        <v>#DIV/0!</v>
      </c>
      <c r="P8" s="14" t="e">
        <f>SUM(L4:L7)/P4</f>
        <v>#DIV/0!</v>
      </c>
    </row>
    <row r="9" spans="1:16" ht="15.95" customHeight="1">
      <c r="A9" s="4"/>
      <c r="B9" s="342" t="s">
        <v>187</v>
      </c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6"/>
      <c r="N9" s="13" t="s">
        <v>188</v>
      </c>
      <c r="O9" s="14" t="e">
        <f>SUM(E10:E17)/P2</f>
        <v>#DIV/0!</v>
      </c>
      <c r="P9" s="14" t="e">
        <f>SUM(L10:L17)/P4</f>
        <v>#DIV/0!</v>
      </c>
    </row>
    <row r="10" spans="1:16" ht="15.95" customHeight="1">
      <c r="A10" s="4"/>
      <c r="B10" s="16"/>
      <c r="C10" s="12"/>
      <c r="D10" s="16"/>
      <c r="E10" s="7">
        <f t="shared" ref="E10:E17" si="2">G10*H10</f>
        <v>0</v>
      </c>
      <c r="F10" s="9" t="e">
        <f>(E10/P2)</f>
        <v>#DIV/0!</v>
      </c>
      <c r="G10" s="8"/>
      <c r="H10" s="7"/>
      <c r="I10" s="9" t="e">
        <f t="shared" ref="I10:I17" si="3">(J10/H10)</f>
        <v>#DIV/0!</v>
      </c>
      <c r="J10" s="7">
        <v>1.32</v>
      </c>
      <c r="K10" s="7">
        <f t="shared" ref="K10:K17" si="4">G10*J10</f>
        <v>0</v>
      </c>
      <c r="L10" s="7">
        <f t="shared" ref="L10:L17" si="5">K10/12</f>
        <v>0</v>
      </c>
      <c r="M10" s="298"/>
      <c r="N10" s="13" t="s">
        <v>189</v>
      </c>
      <c r="O10" s="14" t="e">
        <f>SUM(E19:E27)/P2</f>
        <v>#DIV/0!</v>
      </c>
      <c r="P10" s="14" t="e">
        <f>SUM(L19:L27)/P4</f>
        <v>#DIV/0!</v>
      </c>
    </row>
    <row r="11" spans="1:16" ht="15.95" customHeight="1">
      <c r="A11" s="4"/>
      <c r="B11" s="16"/>
      <c r="C11" s="12"/>
      <c r="D11" s="16"/>
      <c r="E11" s="7">
        <f t="shared" si="2"/>
        <v>0</v>
      </c>
      <c r="F11" s="9" t="e">
        <f>(E11/P2)</f>
        <v>#DIV/0!</v>
      </c>
      <c r="G11" s="8"/>
      <c r="H11" s="7"/>
      <c r="I11" s="9" t="e">
        <f t="shared" si="3"/>
        <v>#DIV/0!</v>
      </c>
      <c r="J11" s="7">
        <v>1.32</v>
      </c>
      <c r="K11" s="7">
        <f t="shared" si="4"/>
        <v>0</v>
      </c>
      <c r="L11" s="7">
        <f t="shared" si="5"/>
        <v>0</v>
      </c>
      <c r="M11" s="6"/>
      <c r="N11" s="13" t="s">
        <v>190</v>
      </c>
      <c r="O11" s="14" t="e">
        <f>SUM(E30:E30)/P2</f>
        <v>#DIV/0!</v>
      </c>
      <c r="P11" s="14" t="e">
        <f>SUM(L30:L30)/P4</f>
        <v>#DIV/0!</v>
      </c>
    </row>
    <row r="12" spans="1:16" ht="15.95" customHeight="1">
      <c r="A12" s="4"/>
      <c r="B12" s="16"/>
      <c r="C12" s="12"/>
      <c r="D12" s="16"/>
      <c r="E12" s="7">
        <f t="shared" si="2"/>
        <v>0</v>
      </c>
      <c r="F12" s="9" t="e">
        <f>(E12/P2)</f>
        <v>#DIV/0!</v>
      </c>
      <c r="G12" s="8"/>
      <c r="H12" s="7"/>
      <c r="I12" s="9" t="e">
        <f t="shared" si="3"/>
        <v>#DIV/0!</v>
      </c>
      <c r="J12" s="7">
        <v>2.04</v>
      </c>
      <c r="K12" s="7">
        <f t="shared" si="4"/>
        <v>0</v>
      </c>
      <c r="L12" s="7">
        <f t="shared" si="5"/>
        <v>0</v>
      </c>
      <c r="M12" s="6"/>
      <c r="N12" s="13" t="s">
        <v>191</v>
      </c>
      <c r="O12" s="14" t="e">
        <f>SUM(E33:E33)/P2</f>
        <v>#DIV/0!</v>
      </c>
      <c r="P12" s="14" t="e">
        <f>SUM(L33:L33)/P4</f>
        <v>#DIV/0!</v>
      </c>
    </row>
    <row r="13" spans="1:16" ht="15.95" customHeight="1">
      <c r="A13" s="4"/>
      <c r="B13" s="16"/>
      <c r="C13" s="12"/>
      <c r="D13" s="16"/>
      <c r="E13" s="7">
        <f t="shared" si="2"/>
        <v>0</v>
      </c>
      <c r="F13" s="9" t="e">
        <f>(E13/P2)</f>
        <v>#DIV/0!</v>
      </c>
      <c r="G13" s="8"/>
      <c r="H13" s="7"/>
      <c r="I13" s="9" t="e">
        <f t="shared" si="3"/>
        <v>#DIV/0!</v>
      </c>
      <c r="J13" s="7">
        <v>1.2</v>
      </c>
      <c r="K13" s="7">
        <f t="shared" si="4"/>
        <v>0</v>
      </c>
      <c r="L13" s="7">
        <f t="shared" si="5"/>
        <v>0</v>
      </c>
      <c r="M13" s="6"/>
      <c r="N13" s="345"/>
      <c r="O13" s="345"/>
      <c r="P13" s="345"/>
    </row>
    <row r="14" spans="1:16" ht="15.95" customHeight="1">
      <c r="A14" s="4"/>
      <c r="B14" s="16"/>
      <c r="C14" s="12"/>
      <c r="D14" s="16"/>
      <c r="E14" s="7">
        <f t="shared" si="2"/>
        <v>0</v>
      </c>
      <c r="F14" s="9" t="e">
        <f>(E14/P2)</f>
        <v>#DIV/0!</v>
      </c>
      <c r="G14" s="8"/>
      <c r="H14" s="7"/>
      <c r="I14" s="9" t="e">
        <f t="shared" si="3"/>
        <v>#DIV/0!</v>
      </c>
      <c r="J14" s="7">
        <v>0.96</v>
      </c>
      <c r="K14" s="7">
        <f t="shared" si="4"/>
        <v>0</v>
      </c>
      <c r="L14" s="7">
        <f t="shared" si="5"/>
        <v>0</v>
      </c>
      <c r="M14" s="6"/>
      <c r="N14" s="346"/>
      <c r="O14" s="346"/>
      <c r="P14" s="346"/>
    </row>
    <row r="15" spans="1:16" ht="15.95" customHeight="1">
      <c r="A15" s="4"/>
      <c r="B15" s="16"/>
      <c r="C15" s="12"/>
      <c r="D15" s="16"/>
      <c r="E15" s="7">
        <f t="shared" si="2"/>
        <v>0</v>
      </c>
      <c r="F15" s="9" t="e">
        <f>(E15/P2)</f>
        <v>#DIV/0!</v>
      </c>
      <c r="G15" s="8"/>
      <c r="H15" s="7"/>
      <c r="I15" s="9" t="e">
        <f t="shared" si="3"/>
        <v>#DIV/0!</v>
      </c>
      <c r="J15" s="7">
        <v>0.69950000000000001</v>
      </c>
      <c r="K15" s="7">
        <f t="shared" si="4"/>
        <v>0</v>
      </c>
      <c r="L15" s="7">
        <f t="shared" si="5"/>
        <v>0</v>
      </c>
      <c r="M15" s="6"/>
      <c r="N15" s="1"/>
      <c r="O15" s="1"/>
      <c r="P15" s="1"/>
    </row>
    <row r="16" spans="1:16" ht="15.95" customHeight="1">
      <c r="A16" s="4"/>
      <c r="B16" s="16"/>
      <c r="C16" s="12"/>
      <c r="D16" s="16"/>
      <c r="E16" s="7">
        <f t="shared" si="2"/>
        <v>0</v>
      </c>
      <c r="F16" s="9" t="e">
        <f>(E16/P2)</f>
        <v>#DIV/0!</v>
      </c>
      <c r="G16" s="8"/>
      <c r="H16" s="7"/>
      <c r="I16" s="9" t="e">
        <f t="shared" si="3"/>
        <v>#DIV/0!</v>
      </c>
      <c r="J16" s="7">
        <v>1.399</v>
      </c>
      <c r="K16" s="7">
        <f t="shared" si="4"/>
        <v>0</v>
      </c>
      <c r="L16" s="7">
        <f t="shared" si="5"/>
        <v>0</v>
      </c>
      <c r="M16" s="6"/>
      <c r="N16" s="1"/>
      <c r="O16" s="1"/>
      <c r="P16" s="1"/>
    </row>
    <row r="17" spans="1:16" ht="15.95" customHeight="1">
      <c r="A17" s="4"/>
      <c r="B17" s="16"/>
      <c r="C17" s="12"/>
      <c r="D17" s="16"/>
      <c r="E17" s="7">
        <f t="shared" si="2"/>
        <v>0</v>
      </c>
      <c r="F17" s="9" t="e">
        <f>(E17/P2)</f>
        <v>#DIV/0!</v>
      </c>
      <c r="G17" s="8"/>
      <c r="H17" s="7"/>
      <c r="I17" s="9" t="e">
        <f t="shared" si="3"/>
        <v>#DIV/0!</v>
      </c>
      <c r="J17" s="7">
        <v>0.9</v>
      </c>
      <c r="K17" s="7">
        <f t="shared" si="4"/>
        <v>0</v>
      </c>
      <c r="L17" s="7">
        <f t="shared" si="5"/>
        <v>0</v>
      </c>
      <c r="M17" s="6"/>
      <c r="N17" s="1"/>
      <c r="O17" s="1"/>
      <c r="P17" s="1"/>
    </row>
    <row r="18" spans="1:16" ht="15.95" customHeight="1">
      <c r="A18" s="4"/>
      <c r="B18" s="342" t="s">
        <v>192</v>
      </c>
      <c r="C18" s="342"/>
      <c r="D18" s="342"/>
      <c r="E18" s="342"/>
      <c r="F18" s="342"/>
      <c r="G18" s="342"/>
      <c r="H18" s="342"/>
      <c r="I18" s="342"/>
      <c r="J18" s="342"/>
      <c r="K18" s="342"/>
      <c r="L18" s="342"/>
      <c r="M18" s="6"/>
      <c r="N18" s="1"/>
      <c r="O18" s="1"/>
      <c r="P18" s="1"/>
    </row>
    <row r="19" spans="1:16" ht="15.95" customHeight="1">
      <c r="A19" s="4"/>
      <c r="B19" s="16"/>
      <c r="C19" s="12"/>
      <c r="D19" s="16"/>
      <c r="E19" s="7">
        <f t="shared" ref="E19:E27" si="6">G19*H19</f>
        <v>0</v>
      </c>
      <c r="F19" s="9" t="e">
        <f>(E19/P2)</f>
        <v>#DIV/0!</v>
      </c>
      <c r="G19" s="8"/>
      <c r="H19" s="7"/>
      <c r="I19" s="9" t="e">
        <f t="shared" ref="I19:I27" si="7">(J19/H19)</f>
        <v>#DIV/0!</v>
      </c>
      <c r="J19" s="17">
        <v>1.2</v>
      </c>
      <c r="K19" s="7">
        <f t="shared" ref="K19:K27" si="8">G19*J19</f>
        <v>0</v>
      </c>
      <c r="L19" s="7">
        <f t="shared" ref="L19:L27" si="9">K19/12</f>
        <v>0</v>
      </c>
      <c r="M19" s="6"/>
      <c r="N19" s="1"/>
      <c r="O19" s="1"/>
      <c r="P19" s="1"/>
    </row>
    <row r="20" spans="1:16" ht="15.95" customHeight="1">
      <c r="A20" s="4"/>
      <c r="B20" s="16"/>
      <c r="C20" s="12"/>
      <c r="D20" s="16"/>
      <c r="E20" s="7">
        <f t="shared" si="6"/>
        <v>0</v>
      </c>
      <c r="F20" s="9" t="e">
        <f>(E20/P2)</f>
        <v>#DIV/0!</v>
      </c>
      <c r="G20" s="8"/>
      <c r="H20" s="7"/>
      <c r="I20" s="9" t="e">
        <f t="shared" si="7"/>
        <v>#DIV/0!</v>
      </c>
      <c r="J20" s="17">
        <v>1.5084</v>
      </c>
      <c r="K20" s="7">
        <f t="shared" si="8"/>
        <v>0</v>
      </c>
      <c r="L20" s="7">
        <f t="shared" si="9"/>
        <v>0</v>
      </c>
      <c r="M20" s="6"/>
      <c r="N20" s="1"/>
      <c r="O20" s="1"/>
      <c r="P20" s="1"/>
    </row>
    <row r="21" spans="1:16" ht="15.95" customHeight="1">
      <c r="A21" s="4"/>
      <c r="B21" s="16"/>
      <c r="C21" s="12"/>
      <c r="D21" s="16"/>
      <c r="E21" s="7">
        <f t="shared" si="6"/>
        <v>0</v>
      </c>
      <c r="F21" s="9" t="e">
        <f>(E21/P2)</f>
        <v>#DIV/0!</v>
      </c>
      <c r="G21" s="8"/>
      <c r="H21" s="7"/>
      <c r="I21" s="9" t="e">
        <f t="shared" si="7"/>
        <v>#DIV/0!</v>
      </c>
      <c r="J21" s="17">
        <v>1.2</v>
      </c>
      <c r="K21" s="7">
        <f t="shared" si="8"/>
        <v>0</v>
      </c>
      <c r="L21" s="7">
        <f t="shared" si="9"/>
        <v>0</v>
      </c>
      <c r="M21" s="298"/>
      <c r="N21" s="1"/>
      <c r="O21" s="1"/>
      <c r="P21" s="1"/>
    </row>
    <row r="22" spans="1:16" ht="15.95" customHeight="1">
      <c r="A22" s="4"/>
      <c r="B22" s="16"/>
      <c r="C22" s="12"/>
      <c r="D22" s="16"/>
      <c r="E22" s="7">
        <f t="shared" si="6"/>
        <v>0</v>
      </c>
      <c r="F22" s="9" t="e">
        <f>(E22/P2)</f>
        <v>#DIV/0!</v>
      </c>
      <c r="G22" s="8"/>
      <c r="H22" s="7"/>
      <c r="I22" s="9" t="e">
        <f t="shared" si="7"/>
        <v>#DIV/0!</v>
      </c>
      <c r="J22" s="17">
        <v>1.2</v>
      </c>
      <c r="K22" s="7">
        <f t="shared" si="8"/>
        <v>0</v>
      </c>
      <c r="L22" s="7">
        <f t="shared" si="9"/>
        <v>0</v>
      </c>
      <c r="M22" s="6"/>
      <c r="N22" s="1"/>
      <c r="O22" s="1"/>
      <c r="P22" s="1"/>
    </row>
    <row r="23" spans="1:16" ht="15.95" customHeight="1">
      <c r="A23" s="4"/>
      <c r="B23" s="16"/>
      <c r="C23" s="12"/>
      <c r="D23" s="16"/>
      <c r="E23" s="7">
        <f t="shared" si="6"/>
        <v>0</v>
      </c>
      <c r="F23" s="9" t="e">
        <f>(E23/P2)</f>
        <v>#DIV/0!</v>
      </c>
      <c r="G23" s="8"/>
      <c r="H23" s="7"/>
      <c r="I23" s="9" t="e">
        <f t="shared" si="7"/>
        <v>#DIV/0!</v>
      </c>
      <c r="J23" s="17">
        <v>1.2</v>
      </c>
      <c r="K23" s="7">
        <f t="shared" si="8"/>
        <v>0</v>
      </c>
      <c r="L23" s="7">
        <f t="shared" si="9"/>
        <v>0</v>
      </c>
      <c r="M23" s="6"/>
      <c r="N23" s="1"/>
      <c r="O23" s="1"/>
      <c r="P23" s="1"/>
    </row>
    <row r="24" spans="1:16" ht="15.95" customHeight="1">
      <c r="A24" s="4"/>
      <c r="B24" s="16"/>
      <c r="C24" s="12"/>
      <c r="D24" s="16"/>
      <c r="E24" s="7">
        <f t="shared" si="6"/>
        <v>0</v>
      </c>
      <c r="F24" s="9" t="e">
        <f>(E24/P2)</f>
        <v>#DIV/0!</v>
      </c>
      <c r="G24" s="8"/>
      <c r="H24" s="7"/>
      <c r="I24" s="9" t="e">
        <f t="shared" si="7"/>
        <v>#DIV/0!</v>
      </c>
      <c r="J24" s="17">
        <v>1.2</v>
      </c>
      <c r="K24" s="7">
        <f t="shared" si="8"/>
        <v>0</v>
      </c>
      <c r="L24" s="7">
        <f t="shared" si="9"/>
        <v>0</v>
      </c>
      <c r="M24" s="6"/>
      <c r="N24" s="1"/>
      <c r="O24" s="1"/>
      <c r="P24" s="1"/>
    </row>
    <row r="25" spans="1:16" ht="15.95" customHeight="1">
      <c r="A25" s="4"/>
      <c r="B25" s="16"/>
      <c r="C25" s="12"/>
      <c r="D25" s="16"/>
      <c r="E25" s="7">
        <f t="shared" si="6"/>
        <v>0</v>
      </c>
      <c r="F25" s="9" t="e">
        <f>(E25/P2)</f>
        <v>#DIV/0!</v>
      </c>
      <c r="G25" s="8"/>
      <c r="H25" s="7"/>
      <c r="I25" s="9" t="e">
        <f t="shared" si="7"/>
        <v>#DIV/0!</v>
      </c>
      <c r="J25" s="17">
        <v>0.8</v>
      </c>
      <c r="K25" s="7">
        <f t="shared" si="8"/>
        <v>0</v>
      </c>
      <c r="L25" s="7">
        <f t="shared" si="9"/>
        <v>0</v>
      </c>
      <c r="M25" s="6"/>
      <c r="N25" s="1"/>
      <c r="O25" s="1"/>
      <c r="P25" s="1"/>
    </row>
    <row r="26" spans="1:16" ht="15.95" customHeight="1">
      <c r="A26" s="4"/>
      <c r="B26" s="16"/>
      <c r="C26" s="12"/>
      <c r="D26" s="16"/>
      <c r="E26" s="7">
        <f t="shared" si="6"/>
        <v>0</v>
      </c>
      <c r="F26" s="9" t="e">
        <f>(E26/P2)</f>
        <v>#DIV/0!</v>
      </c>
      <c r="G26" s="8"/>
      <c r="H26" s="7"/>
      <c r="I26" s="9" t="e">
        <f t="shared" si="7"/>
        <v>#DIV/0!</v>
      </c>
      <c r="J26" s="17">
        <v>1.56</v>
      </c>
      <c r="K26" s="7">
        <f t="shared" si="8"/>
        <v>0</v>
      </c>
      <c r="L26" s="7">
        <f t="shared" si="9"/>
        <v>0</v>
      </c>
      <c r="M26" s="6"/>
      <c r="N26" s="1"/>
      <c r="O26" s="1"/>
      <c r="P26" s="1"/>
    </row>
    <row r="27" spans="1:16" ht="15.95" customHeight="1">
      <c r="A27" s="4"/>
      <c r="B27" s="16"/>
      <c r="C27" s="12"/>
      <c r="D27" s="16"/>
      <c r="E27" s="7">
        <f t="shared" si="6"/>
        <v>0</v>
      </c>
      <c r="F27" s="9" t="e">
        <f>(E27/P2)</f>
        <v>#DIV/0!</v>
      </c>
      <c r="G27" s="8"/>
      <c r="H27" s="7"/>
      <c r="I27" s="9" t="e">
        <f t="shared" si="7"/>
        <v>#DIV/0!</v>
      </c>
      <c r="J27" s="17">
        <v>1.2</v>
      </c>
      <c r="K27" s="7">
        <f t="shared" si="8"/>
        <v>0</v>
      </c>
      <c r="L27" s="7">
        <f t="shared" si="9"/>
        <v>0</v>
      </c>
      <c r="M27" s="6"/>
      <c r="N27" s="1"/>
      <c r="O27" s="1"/>
      <c r="P27" s="1"/>
    </row>
    <row r="28" spans="1:16" ht="15.95" customHeight="1">
      <c r="A28" s="4"/>
      <c r="B28" s="342" t="s">
        <v>193</v>
      </c>
      <c r="C28" s="342"/>
      <c r="D28" s="342"/>
      <c r="E28" s="342"/>
      <c r="F28" s="342"/>
      <c r="G28" s="342"/>
      <c r="H28" s="342"/>
      <c r="I28" s="342"/>
      <c r="J28" s="342"/>
      <c r="K28" s="342"/>
      <c r="L28" s="342"/>
      <c r="M28" s="6"/>
      <c r="N28" s="1"/>
      <c r="O28" s="1"/>
      <c r="P28" s="1"/>
    </row>
    <row r="29" spans="1:16" ht="15.95" customHeight="1">
      <c r="A29" s="4"/>
      <c r="B29" s="29"/>
      <c r="C29" s="29"/>
      <c r="D29" s="29"/>
      <c r="E29" s="7">
        <f>G29*H29</f>
        <v>0</v>
      </c>
      <c r="F29" s="29"/>
      <c r="G29" s="29"/>
      <c r="H29" s="29"/>
      <c r="I29" s="29"/>
      <c r="J29" s="29"/>
      <c r="K29" s="29"/>
      <c r="L29" s="29"/>
      <c r="M29" s="6"/>
      <c r="N29" s="1"/>
      <c r="O29" s="1"/>
      <c r="P29" s="1"/>
    </row>
    <row r="30" spans="1:16" ht="15.95" customHeight="1">
      <c r="A30" s="4"/>
      <c r="B30" s="16"/>
      <c r="C30" s="12"/>
      <c r="D30" s="16"/>
      <c r="E30" s="7">
        <f>G30*H30</f>
        <v>0</v>
      </c>
      <c r="F30" s="9"/>
      <c r="G30" s="8"/>
      <c r="H30" s="7"/>
      <c r="I30" s="9"/>
      <c r="J30" s="7"/>
      <c r="K30" s="7"/>
      <c r="L30" s="7"/>
      <c r="M30" s="6"/>
      <c r="N30" s="1"/>
      <c r="O30" s="1"/>
      <c r="P30" s="1"/>
    </row>
    <row r="31" spans="1:16" ht="15.95" customHeight="1">
      <c r="A31" s="4"/>
      <c r="B31" s="342" t="s">
        <v>191</v>
      </c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6"/>
      <c r="N31" s="1"/>
      <c r="O31" s="1"/>
      <c r="P31" s="1"/>
    </row>
    <row r="32" spans="1:16" ht="15.95" customHeight="1">
      <c r="A32" s="4"/>
      <c r="B32" s="29"/>
      <c r="C32" s="29"/>
      <c r="D32" s="29"/>
      <c r="E32" s="7">
        <f t="shared" ref="E32:E33" si="10">G32*H32</f>
        <v>0</v>
      </c>
      <c r="F32" s="29"/>
      <c r="G32" s="29"/>
      <c r="H32" s="29"/>
      <c r="I32" s="29"/>
      <c r="J32" s="29"/>
      <c r="K32" s="29"/>
      <c r="L32" s="29"/>
      <c r="M32" s="6"/>
      <c r="N32" s="1"/>
      <c r="O32" s="1"/>
      <c r="P32" s="1"/>
    </row>
    <row r="33" spans="1:16" ht="15.95" customHeight="1">
      <c r="A33" s="4"/>
      <c r="B33" s="16"/>
      <c r="C33" s="12"/>
      <c r="D33" s="16"/>
      <c r="E33" s="7">
        <f t="shared" si="10"/>
        <v>0</v>
      </c>
      <c r="F33" s="9"/>
      <c r="G33" s="8"/>
      <c r="H33" s="7"/>
      <c r="I33" s="9"/>
      <c r="J33" s="17"/>
      <c r="K33" s="7"/>
      <c r="L33" s="7"/>
      <c r="M33" s="298"/>
      <c r="N33" s="1"/>
      <c r="O33" s="1"/>
      <c r="P33" s="1"/>
    </row>
    <row r="34" spans="1:16" ht="9.9499999999999993" customHeight="1">
      <c r="A34" s="4"/>
      <c r="B34" s="343"/>
      <c r="C34" s="343"/>
      <c r="D34" s="343"/>
      <c r="E34" s="343"/>
      <c r="F34" s="343"/>
      <c r="G34" s="343"/>
      <c r="H34" s="343"/>
      <c r="I34" s="343"/>
      <c r="J34" s="343"/>
      <c r="K34" s="343"/>
      <c r="L34" s="343"/>
      <c r="M34" s="6"/>
      <c r="N34" s="1"/>
      <c r="O34" s="1"/>
      <c r="P34" s="1"/>
    </row>
    <row r="35" spans="1:16" ht="15.95" customHeight="1">
      <c r="A35" s="4"/>
      <c r="B35" s="344"/>
      <c r="C35" s="344"/>
      <c r="D35" s="344"/>
      <c r="E35" s="344"/>
      <c r="F35" s="344"/>
      <c r="G35" s="344"/>
      <c r="H35" s="344"/>
      <c r="I35" s="344"/>
      <c r="J35" s="30" t="s">
        <v>31</v>
      </c>
      <c r="K35" s="11">
        <f>SUM(K4:K33)</f>
        <v>0</v>
      </c>
      <c r="L35" s="11">
        <f>(K35/12)</f>
        <v>0</v>
      </c>
      <c r="M35" s="298"/>
      <c r="N35" s="1"/>
      <c r="O35" s="1"/>
      <c r="P35" s="1"/>
    </row>
    <row r="36" spans="1:16" ht="8.1" customHeight="1">
      <c r="A36" s="4"/>
      <c r="B36" s="31"/>
      <c r="C36" s="298"/>
      <c r="D36" s="31"/>
      <c r="E36" s="298"/>
      <c r="F36" s="298"/>
      <c r="G36" s="298"/>
      <c r="H36" s="298"/>
      <c r="I36" s="298"/>
      <c r="J36" s="298"/>
      <c r="K36" s="298"/>
      <c r="L36" s="298"/>
      <c r="M36" s="6"/>
      <c r="N36" s="1"/>
      <c r="O36" s="1"/>
      <c r="P36" s="1"/>
    </row>
    <row r="37" spans="1:16">
      <c r="B37" s="1"/>
      <c r="C37" s="3"/>
      <c r="D37" s="1"/>
      <c r="E37" s="3"/>
      <c r="N37" s="1"/>
      <c r="O37" s="1"/>
      <c r="P37" s="1"/>
    </row>
    <row r="38" spans="1:16">
      <c r="B38" s="1"/>
      <c r="C38" s="3"/>
      <c r="D38" s="1"/>
      <c r="E38" s="3"/>
      <c r="N38" s="1"/>
      <c r="O38" s="1"/>
      <c r="P38" s="1"/>
    </row>
    <row r="39" spans="1:16">
      <c r="B39" s="1"/>
      <c r="C39" s="3"/>
      <c r="D39" s="1"/>
      <c r="E39" s="3"/>
      <c r="N39" s="1"/>
      <c r="O39" s="1"/>
      <c r="P39" s="1"/>
    </row>
    <row r="40" spans="1:16">
      <c r="B40" s="1"/>
      <c r="C40" s="3"/>
      <c r="D40" s="1"/>
      <c r="E40" s="3"/>
      <c r="N40" s="1"/>
      <c r="O40" s="1"/>
      <c r="P40" s="1"/>
    </row>
    <row r="41" spans="1:16">
      <c r="B41" s="1"/>
      <c r="C41" s="3"/>
      <c r="D41" s="1"/>
      <c r="E41" s="3"/>
      <c r="N41" s="1"/>
      <c r="O41" s="1"/>
      <c r="P41" s="1"/>
    </row>
    <row r="42" spans="1:16">
      <c r="B42" s="1"/>
      <c r="C42" s="3"/>
      <c r="D42" s="1"/>
      <c r="E42" s="3"/>
      <c r="N42" s="1"/>
      <c r="O42" s="1"/>
      <c r="P42" s="1"/>
    </row>
    <row r="43" spans="1:16">
      <c r="B43" s="1"/>
      <c r="C43" s="3"/>
      <c r="D43" s="1"/>
      <c r="E43" s="3"/>
      <c r="N43" s="1"/>
      <c r="O43" s="1"/>
      <c r="P43" s="1"/>
    </row>
    <row r="44" spans="1:16">
      <c r="B44" s="1"/>
      <c r="C44" s="3"/>
      <c r="D44" s="1"/>
      <c r="E44" s="3"/>
      <c r="N44" s="1"/>
      <c r="O44" s="1"/>
      <c r="P44" s="1"/>
    </row>
    <row r="45" spans="1:16">
      <c r="B45" s="1"/>
      <c r="C45" s="3"/>
      <c r="D45" s="1"/>
      <c r="E45" s="3"/>
      <c r="N45" s="1"/>
      <c r="O45" s="1"/>
      <c r="P45" s="1"/>
    </row>
    <row r="46" spans="1:16">
      <c r="B46" s="1"/>
      <c r="C46" s="3"/>
      <c r="D46" s="1"/>
      <c r="E46" s="3"/>
      <c r="N46" s="1"/>
      <c r="O46" s="1"/>
      <c r="P46" s="1"/>
    </row>
    <row r="47" spans="1:16">
      <c r="B47" s="1"/>
      <c r="C47" s="3"/>
      <c r="D47" s="1"/>
      <c r="E47" s="3"/>
      <c r="N47" s="1"/>
      <c r="O47" s="1"/>
      <c r="P47" s="1"/>
    </row>
    <row r="48" spans="1:16">
      <c r="B48" s="1"/>
      <c r="C48" s="3"/>
      <c r="D48" s="1"/>
      <c r="E48" s="3"/>
      <c r="N48" s="1"/>
      <c r="O48" s="1"/>
      <c r="P48" s="1"/>
    </row>
    <row r="49" spans="2:16">
      <c r="B49" s="1"/>
      <c r="C49" s="3"/>
      <c r="D49" s="1"/>
      <c r="E49" s="3"/>
      <c r="N49" s="1"/>
      <c r="O49" s="1"/>
      <c r="P49" s="1"/>
    </row>
    <row r="50" spans="2:16">
      <c r="B50" s="1"/>
      <c r="C50" s="3"/>
      <c r="D50" s="1"/>
      <c r="E50" s="3"/>
      <c r="N50" s="1"/>
      <c r="O50" s="1"/>
      <c r="P50" s="1"/>
    </row>
    <row r="51" spans="2:16">
      <c r="B51" s="1"/>
      <c r="C51" s="3"/>
      <c r="D51" s="1"/>
      <c r="E51" s="3"/>
      <c r="N51" s="1"/>
      <c r="O51" s="1"/>
      <c r="P51" s="1"/>
    </row>
    <row r="52" spans="2:16">
      <c r="B52" s="1"/>
      <c r="C52" s="3"/>
      <c r="D52" s="1"/>
      <c r="E52" s="3"/>
      <c r="N52" s="1"/>
      <c r="O52" s="1"/>
      <c r="P52" s="1"/>
    </row>
    <row r="53" spans="2:16">
      <c r="B53" s="1"/>
      <c r="C53" s="3"/>
      <c r="D53" s="1"/>
      <c r="E53" s="3"/>
      <c r="N53" s="1"/>
      <c r="O53" s="1"/>
      <c r="P53" s="1"/>
    </row>
    <row r="54" spans="2:16">
      <c r="B54" s="1"/>
      <c r="C54" s="3"/>
      <c r="D54" s="1"/>
      <c r="E54" s="3"/>
      <c r="N54" s="1"/>
      <c r="O54" s="1"/>
      <c r="P54" s="1"/>
    </row>
    <row r="55" spans="2:16">
      <c r="B55" s="1"/>
      <c r="C55" s="3"/>
      <c r="D55" s="1"/>
      <c r="E55" s="3"/>
      <c r="N55" s="1"/>
      <c r="O55" s="1"/>
      <c r="P55" s="1"/>
    </row>
    <row r="56" spans="2:16">
      <c r="B56" s="1"/>
      <c r="C56" s="3"/>
      <c r="D56" s="1"/>
      <c r="E56" s="3"/>
      <c r="N56" s="1"/>
      <c r="O56" s="1"/>
      <c r="P56" s="1"/>
    </row>
    <row r="57" spans="2:16">
      <c r="B57" s="1"/>
      <c r="C57" s="3"/>
      <c r="D57" s="1"/>
      <c r="E57" s="3"/>
      <c r="N57" s="1"/>
      <c r="O57" s="1"/>
      <c r="P57" s="1"/>
    </row>
    <row r="58" spans="2:16">
      <c r="B58" s="1"/>
      <c r="C58" s="3"/>
      <c r="D58" s="1"/>
      <c r="E58" s="3"/>
      <c r="N58" s="1"/>
      <c r="O58" s="1"/>
      <c r="P58" s="1"/>
    </row>
    <row r="59" spans="2:16">
      <c r="B59" s="1"/>
      <c r="C59" s="3"/>
      <c r="D59" s="1"/>
      <c r="E59" s="3"/>
      <c r="N59" s="1"/>
      <c r="O59" s="1"/>
      <c r="P59" s="1"/>
    </row>
    <row r="60" spans="2:16">
      <c r="B60" s="1"/>
      <c r="C60" s="3"/>
      <c r="D60" s="1"/>
      <c r="E60" s="3"/>
      <c r="N60" s="1"/>
      <c r="O60" s="1"/>
      <c r="P60" s="1"/>
    </row>
    <row r="61" spans="2:16">
      <c r="B61" s="1"/>
      <c r="C61" s="3"/>
      <c r="D61" s="1"/>
      <c r="E61" s="3"/>
      <c r="N61" s="1"/>
      <c r="O61" s="1"/>
      <c r="P61" s="1"/>
    </row>
    <row r="62" spans="2:16">
      <c r="B62" s="1"/>
      <c r="C62" s="3"/>
      <c r="D62" s="1"/>
      <c r="E62" s="3"/>
      <c r="N62" s="1"/>
      <c r="O62" s="1"/>
      <c r="P62" s="1"/>
    </row>
    <row r="63" spans="2:16">
      <c r="B63" s="1"/>
      <c r="C63" s="3"/>
      <c r="D63" s="1"/>
      <c r="E63" s="3"/>
      <c r="N63" s="1"/>
      <c r="O63" s="1"/>
      <c r="P63" s="1"/>
    </row>
    <row r="64" spans="2:16">
      <c r="B64" s="1"/>
      <c r="C64" s="3"/>
      <c r="D64" s="1"/>
      <c r="E64" s="3"/>
      <c r="N64" s="1"/>
      <c r="O64" s="1"/>
      <c r="P64" s="1"/>
    </row>
    <row r="65" spans="2:16">
      <c r="B65" s="1"/>
      <c r="C65" s="3"/>
      <c r="D65" s="1"/>
      <c r="E65" s="3"/>
      <c r="N65" s="1"/>
      <c r="O65" s="1"/>
      <c r="P65" s="1"/>
    </row>
    <row r="66" spans="2:16">
      <c r="B66" s="1"/>
      <c r="C66" s="3"/>
      <c r="D66" s="1"/>
      <c r="E66" s="3"/>
      <c r="N66" s="1"/>
      <c r="O66" s="1"/>
      <c r="P66" s="1"/>
    </row>
    <row r="67" spans="2:16">
      <c r="B67" s="1"/>
      <c r="C67" s="3"/>
      <c r="D67" s="1"/>
      <c r="E67" s="3"/>
      <c r="N67" s="1"/>
      <c r="O67" s="1"/>
      <c r="P67" s="1"/>
    </row>
    <row r="68" spans="2:16">
      <c r="B68" s="1"/>
      <c r="C68" s="3"/>
      <c r="D68" s="1"/>
      <c r="E68" s="3"/>
      <c r="N68" s="1"/>
      <c r="O68" s="1"/>
      <c r="P68" s="1"/>
    </row>
    <row r="69" spans="2:16">
      <c r="B69" s="1"/>
      <c r="C69" s="3"/>
      <c r="D69" s="1"/>
      <c r="E69" s="3"/>
      <c r="N69" s="1"/>
      <c r="O69" s="1"/>
      <c r="P69" s="1"/>
    </row>
    <row r="70" spans="2:16">
      <c r="B70" s="1"/>
      <c r="C70" s="3"/>
      <c r="D70" s="1"/>
      <c r="E70" s="3"/>
      <c r="N70" s="1"/>
      <c r="O70" s="1"/>
      <c r="P70" s="1"/>
    </row>
    <row r="71" spans="2:16">
      <c r="B71" s="1"/>
      <c r="C71" s="3"/>
      <c r="D71" s="1"/>
      <c r="E71" s="3"/>
      <c r="N71" s="1"/>
      <c r="O71" s="1"/>
      <c r="P71" s="1"/>
    </row>
    <row r="72" spans="2:16">
      <c r="B72" s="1"/>
      <c r="C72" s="3"/>
      <c r="D72" s="1"/>
      <c r="E72" s="3"/>
      <c r="N72" s="1"/>
      <c r="O72" s="1"/>
      <c r="P72" s="1"/>
    </row>
    <row r="73" spans="2:16">
      <c r="B73" s="1"/>
      <c r="C73" s="3"/>
      <c r="D73" s="1"/>
      <c r="E73" s="3"/>
      <c r="N73" s="1"/>
      <c r="O73" s="1"/>
      <c r="P73" s="1"/>
    </row>
    <row r="74" spans="2:16">
      <c r="B74" s="1"/>
      <c r="C74" s="3"/>
      <c r="D74" s="1"/>
      <c r="E74" s="3"/>
      <c r="N74" s="1"/>
      <c r="O74" s="1"/>
      <c r="P74" s="1"/>
    </row>
    <row r="75" spans="2:16">
      <c r="B75" s="1"/>
      <c r="C75" s="3"/>
      <c r="D75" s="1"/>
      <c r="E75" s="3"/>
      <c r="N75" s="1"/>
      <c r="O75" s="1"/>
      <c r="P75" s="1"/>
    </row>
    <row r="76" spans="2:16">
      <c r="B76" s="1"/>
      <c r="C76" s="3"/>
      <c r="D76" s="1"/>
      <c r="E76" s="3"/>
      <c r="N76" s="1"/>
      <c r="O76" s="1"/>
      <c r="P76" s="1"/>
    </row>
    <row r="77" spans="2:16">
      <c r="B77" s="1"/>
      <c r="C77" s="3"/>
      <c r="D77" s="1"/>
      <c r="E77" s="3"/>
      <c r="N77" s="1"/>
      <c r="O77" s="1"/>
      <c r="P77" s="1"/>
    </row>
    <row r="78" spans="2:16">
      <c r="B78" s="1"/>
      <c r="C78" s="3"/>
      <c r="D78" s="1"/>
      <c r="E78" s="3"/>
      <c r="N78" s="1"/>
      <c r="O78" s="1"/>
      <c r="P78" s="1"/>
    </row>
    <row r="79" spans="2:16">
      <c r="B79" s="1"/>
      <c r="C79" s="3"/>
      <c r="D79" s="1"/>
      <c r="E79" s="3"/>
      <c r="N79" s="1"/>
      <c r="O79" s="1"/>
      <c r="P79" s="1"/>
    </row>
    <row r="80" spans="2:16">
      <c r="B80" s="1"/>
      <c r="C80" s="3"/>
      <c r="D80" s="1"/>
      <c r="E80" s="3"/>
      <c r="N80" s="1"/>
      <c r="O80" s="1"/>
      <c r="P80" s="1"/>
    </row>
    <row r="81" spans="2:16">
      <c r="B81" s="1"/>
      <c r="C81" s="3"/>
      <c r="D81" s="1"/>
      <c r="E81" s="3"/>
      <c r="N81" s="1"/>
      <c r="O81" s="1"/>
      <c r="P81" s="1"/>
    </row>
    <row r="82" spans="2:16">
      <c r="B82" s="1"/>
      <c r="C82" s="3"/>
      <c r="D82" s="1"/>
      <c r="E82" s="3"/>
      <c r="N82" s="1"/>
      <c r="O82" s="1"/>
      <c r="P82" s="1"/>
    </row>
    <row r="83" spans="2:16">
      <c r="B83" s="1"/>
      <c r="C83" s="3"/>
      <c r="D83" s="1"/>
      <c r="E83" s="3"/>
      <c r="N83" s="1"/>
      <c r="O83" s="1"/>
      <c r="P83" s="1"/>
    </row>
    <row r="84" spans="2:16">
      <c r="B84" s="1"/>
      <c r="C84" s="3"/>
      <c r="D84" s="1"/>
      <c r="E84" s="3"/>
      <c r="N84" s="1"/>
      <c r="O84" s="1"/>
      <c r="P84" s="1"/>
    </row>
    <row r="85" spans="2:16">
      <c r="B85" s="1"/>
      <c r="C85" s="3"/>
      <c r="D85" s="1"/>
      <c r="E85" s="3"/>
      <c r="N85" s="1"/>
      <c r="O85" s="1"/>
      <c r="P85" s="1"/>
    </row>
    <row r="86" spans="2:16">
      <c r="B86" s="1"/>
      <c r="C86" s="3"/>
      <c r="D86" s="1"/>
      <c r="E86" s="3"/>
      <c r="N86" s="1"/>
      <c r="O86" s="1"/>
      <c r="P86" s="1"/>
    </row>
    <row r="87" spans="2:16">
      <c r="B87" s="1"/>
      <c r="C87" s="3"/>
      <c r="D87" s="1"/>
      <c r="E87" s="3"/>
      <c r="N87" s="1"/>
      <c r="O87" s="1"/>
      <c r="P87" s="1"/>
    </row>
    <row r="88" spans="2:16">
      <c r="B88" s="1"/>
      <c r="C88" s="3"/>
      <c r="D88" s="1"/>
      <c r="E88" s="3"/>
      <c r="N88" s="1"/>
      <c r="O88" s="1"/>
      <c r="P88" s="1"/>
    </row>
    <row r="89" spans="2:16">
      <c r="B89" s="1"/>
      <c r="C89" s="3"/>
      <c r="D89" s="1"/>
      <c r="E89" s="3"/>
      <c r="N89" s="1"/>
      <c r="O89" s="1"/>
      <c r="P89" s="1"/>
    </row>
    <row r="90" spans="2:16">
      <c r="B90" s="1"/>
      <c r="C90" s="3"/>
      <c r="D90" s="1"/>
      <c r="E90" s="3"/>
      <c r="N90" s="1"/>
      <c r="O90" s="1"/>
      <c r="P90" s="1"/>
    </row>
    <row r="91" spans="2:16">
      <c r="B91" s="1"/>
      <c r="C91" s="3"/>
      <c r="D91" s="1"/>
      <c r="E91" s="3"/>
      <c r="N91" s="1"/>
      <c r="O91" s="1"/>
      <c r="P91" s="1"/>
    </row>
    <row r="92" spans="2:16">
      <c r="B92" s="1"/>
      <c r="C92" s="3"/>
      <c r="D92" s="1"/>
      <c r="E92" s="3"/>
      <c r="N92" s="1"/>
      <c r="O92" s="1"/>
      <c r="P92" s="1"/>
    </row>
    <row r="93" spans="2:16">
      <c r="B93" s="1"/>
      <c r="C93" s="3"/>
      <c r="D93" s="1"/>
      <c r="E93" s="3"/>
      <c r="N93" s="1"/>
      <c r="O93" s="1"/>
      <c r="P93" s="1"/>
    </row>
    <row r="94" spans="2:16">
      <c r="B94" s="1"/>
      <c r="C94" s="3"/>
      <c r="D94" s="1"/>
      <c r="E94" s="3"/>
      <c r="N94" s="1"/>
      <c r="O94" s="1"/>
      <c r="P94" s="1"/>
    </row>
    <row r="95" spans="2:16">
      <c r="B95" s="1"/>
      <c r="C95" s="3"/>
      <c r="D95" s="1"/>
      <c r="E95" s="3"/>
      <c r="N95" s="1"/>
      <c r="O95" s="1"/>
      <c r="P95" s="1"/>
    </row>
    <row r="96" spans="2:16">
      <c r="B96" s="1"/>
      <c r="C96" s="3"/>
      <c r="D96" s="1"/>
      <c r="E96" s="3"/>
      <c r="N96" s="1"/>
      <c r="O96" s="1"/>
      <c r="P96" s="1"/>
    </row>
    <row r="97" spans="2:16">
      <c r="B97" s="1"/>
      <c r="C97" s="3"/>
      <c r="D97" s="1"/>
      <c r="E97" s="3"/>
      <c r="N97" s="1"/>
      <c r="O97" s="1"/>
      <c r="P97" s="1"/>
    </row>
    <row r="98" spans="2:16">
      <c r="B98" s="1"/>
      <c r="C98" s="3"/>
      <c r="D98" s="1"/>
      <c r="E98" s="3"/>
      <c r="N98" s="1"/>
      <c r="O98" s="1"/>
      <c r="P98" s="1"/>
    </row>
    <row r="99" spans="2:16">
      <c r="B99" s="1"/>
      <c r="C99" s="3"/>
      <c r="D99" s="1"/>
      <c r="E99" s="3"/>
      <c r="N99" s="1"/>
      <c r="O99" s="1"/>
      <c r="P99" s="1"/>
    </row>
    <row r="100" spans="2:16">
      <c r="B100" s="1"/>
      <c r="C100" s="3"/>
      <c r="D100" s="1"/>
      <c r="E100" s="3"/>
      <c r="N100" s="1"/>
      <c r="O100" s="1"/>
      <c r="P100" s="1"/>
    </row>
    <row r="101" spans="2:16">
      <c r="B101" s="1"/>
      <c r="C101" s="3"/>
      <c r="D101" s="1"/>
      <c r="E101" s="3"/>
      <c r="N101" s="1"/>
      <c r="O101" s="1"/>
      <c r="P101" s="1"/>
    </row>
    <row r="102" spans="2:16">
      <c r="B102" s="1"/>
      <c r="C102" s="3"/>
      <c r="D102" s="1"/>
      <c r="E102" s="3"/>
      <c r="N102" s="1"/>
      <c r="O102" s="1"/>
      <c r="P102" s="1"/>
    </row>
    <row r="103" spans="2:16">
      <c r="B103" s="1"/>
      <c r="C103" s="3"/>
      <c r="D103" s="1"/>
      <c r="E103" s="3"/>
      <c r="N103" s="1"/>
      <c r="O103" s="1"/>
      <c r="P103" s="1"/>
    </row>
    <row r="104" spans="2:16">
      <c r="B104" s="1"/>
      <c r="C104" s="3"/>
      <c r="D104" s="1"/>
      <c r="E104" s="3"/>
      <c r="N104" s="1"/>
      <c r="O104" s="1"/>
      <c r="P104" s="1"/>
    </row>
    <row r="105" spans="2:16">
      <c r="B105" s="1"/>
      <c r="C105" s="3"/>
      <c r="D105" s="1"/>
      <c r="E105" s="3"/>
      <c r="N105" s="1"/>
      <c r="O105" s="1"/>
      <c r="P105" s="1"/>
    </row>
    <row r="106" spans="2:16">
      <c r="B106" s="1"/>
      <c r="C106" s="3"/>
      <c r="D106" s="1"/>
      <c r="E106" s="3"/>
      <c r="N106" s="1"/>
      <c r="O106" s="1"/>
      <c r="P106" s="1"/>
    </row>
    <row r="107" spans="2:16">
      <c r="B107" s="1"/>
      <c r="C107" s="3"/>
      <c r="D107" s="1"/>
      <c r="E107" s="3"/>
      <c r="N107" s="1"/>
      <c r="O107" s="1"/>
      <c r="P107" s="1"/>
    </row>
    <row r="108" spans="2:16">
      <c r="B108" s="1"/>
      <c r="C108" s="3"/>
      <c r="D108" s="1"/>
      <c r="E108" s="3"/>
      <c r="N108" s="1"/>
      <c r="O108" s="1"/>
      <c r="P108" s="1"/>
    </row>
    <row r="109" spans="2:16">
      <c r="B109" s="1"/>
      <c r="C109" s="3"/>
      <c r="D109" s="1"/>
      <c r="E109" s="3"/>
      <c r="N109" s="1"/>
      <c r="O109" s="1"/>
      <c r="P109" s="1"/>
    </row>
    <row r="110" spans="2:16">
      <c r="B110" s="1"/>
      <c r="C110" s="3"/>
      <c r="D110" s="1"/>
      <c r="E110" s="3"/>
      <c r="N110" s="1"/>
      <c r="O110" s="1"/>
      <c r="P110" s="1"/>
    </row>
    <row r="111" spans="2:16">
      <c r="B111" s="1"/>
      <c r="C111" s="3"/>
      <c r="D111" s="1"/>
      <c r="E111" s="3"/>
      <c r="N111" s="1"/>
      <c r="O111" s="1"/>
      <c r="P111" s="1"/>
    </row>
    <row r="112" spans="2:16">
      <c r="B112" s="1"/>
      <c r="C112" s="3"/>
      <c r="D112" s="1"/>
      <c r="E112" s="3"/>
      <c r="N112" s="1"/>
      <c r="O112" s="1"/>
      <c r="P112" s="1"/>
    </row>
    <row r="113" spans="2:16">
      <c r="B113" s="1"/>
      <c r="C113" s="3"/>
      <c r="D113" s="1"/>
      <c r="E113" s="3"/>
      <c r="N113" s="1"/>
      <c r="O113" s="1"/>
      <c r="P113" s="1"/>
    </row>
    <row r="114" spans="2:16">
      <c r="B114" s="1"/>
      <c r="C114" s="3"/>
      <c r="D114" s="1"/>
      <c r="E114" s="3"/>
      <c r="N114" s="1"/>
      <c r="O114" s="1"/>
      <c r="P114" s="1"/>
    </row>
    <row r="115" spans="2:16">
      <c r="B115" s="1"/>
      <c r="C115" s="3"/>
      <c r="D115" s="1"/>
      <c r="E115" s="3"/>
      <c r="N115" s="1"/>
      <c r="O115" s="1"/>
      <c r="P115" s="1"/>
    </row>
    <row r="116" spans="2:16">
      <c r="B116" s="1"/>
      <c r="C116" s="3"/>
      <c r="D116" s="1"/>
      <c r="E116" s="3"/>
      <c r="N116" s="1"/>
      <c r="O116" s="1"/>
      <c r="P116" s="1"/>
    </row>
    <row r="117" spans="2:16">
      <c r="B117" s="1"/>
      <c r="C117" s="3"/>
      <c r="D117" s="1"/>
      <c r="E117" s="3"/>
      <c r="N117" s="1"/>
      <c r="O117" s="1"/>
      <c r="P117" s="1"/>
    </row>
    <row r="118" spans="2:16">
      <c r="B118" s="1"/>
      <c r="C118" s="3"/>
      <c r="D118" s="1"/>
      <c r="E118" s="3"/>
      <c r="N118" s="1"/>
      <c r="O118" s="1"/>
      <c r="P118" s="1"/>
    </row>
    <row r="119" spans="2:16">
      <c r="B119" s="1"/>
      <c r="C119" s="3"/>
      <c r="D119" s="1"/>
      <c r="E119" s="3"/>
      <c r="N119" s="1"/>
      <c r="O119" s="1"/>
      <c r="P119" s="1"/>
    </row>
    <row r="120" spans="2:16">
      <c r="B120" s="1"/>
      <c r="C120" s="3"/>
      <c r="D120" s="1"/>
      <c r="E120" s="3"/>
      <c r="N120" s="1"/>
      <c r="O120" s="1"/>
      <c r="P120" s="1"/>
    </row>
    <row r="121" spans="2:16">
      <c r="B121" s="1"/>
      <c r="C121" s="3"/>
      <c r="D121" s="1"/>
      <c r="E121" s="3"/>
      <c r="N121" s="1"/>
      <c r="O121" s="1"/>
      <c r="P121" s="1"/>
    </row>
    <row r="122" spans="2:16">
      <c r="B122" s="1"/>
      <c r="C122" s="3"/>
      <c r="D122" s="1"/>
      <c r="E122" s="3"/>
      <c r="N122" s="1"/>
      <c r="O122" s="1"/>
      <c r="P122" s="1"/>
    </row>
    <row r="123" spans="2:16">
      <c r="B123" s="1"/>
      <c r="C123" s="3"/>
      <c r="D123" s="1"/>
      <c r="E123" s="3"/>
      <c r="N123" s="1"/>
      <c r="O123" s="1"/>
      <c r="P123" s="1"/>
    </row>
    <row r="124" spans="2:16">
      <c r="B124" s="1"/>
      <c r="C124" s="3"/>
      <c r="D124" s="1"/>
      <c r="E124" s="3"/>
      <c r="N124" s="1"/>
      <c r="O124" s="1"/>
      <c r="P124" s="1"/>
    </row>
    <row r="125" spans="2:16">
      <c r="B125" s="1"/>
      <c r="C125" s="3"/>
      <c r="D125" s="1"/>
      <c r="E125" s="3"/>
      <c r="N125" s="1"/>
      <c r="O125" s="1"/>
      <c r="P125" s="1"/>
    </row>
    <row r="126" spans="2:16">
      <c r="B126" s="1"/>
      <c r="C126" s="3"/>
      <c r="D126" s="1"/>
      <c r="E126" s="3"/>
      <c r="N126" s="1"/>
      <c r="O126" s="1"/>
      <c r="P126" s="1"/>
    </row>
    <row r="127" spans="2:16">
      <c r="B127" s="1"/>
      <c r="C127" s="3"/>
      <c r="D127" s="1"/>
      <c r="E127" s="3"/>
      <c r="N127" s="1"/>
      <c r="O127" s="1"/>
      <c r="P127" s="1"/>
    </row>
    <row r="128" spans="2:16">
      <c r="B128" s="1"/>
      <c r="C128" s="3"/>
      <c r="D128" s="1"/>
      <c r="E128" s="3"/>
      <c r="N128" s="1"/>
      <c r="O128" s="1"/>
      <c r="P128" s="1"/>
    </row>
    <row r="129" spans="2:16">
      <c r="B129" s="1"/>
      <c r="C129" s="3"/>
      <c r="D129" s="1"/>
      <c r="E129" s="3"/>
      <c r="N129" s="1"/>
      <c r="O129" s="1"/>
      <c r="P129" s="1"/>
    </row>
    <row r="130" spans="2:16">
      <c r="B130" s="1"/>
      <c r="C130" s="3"/>
      <c r="D130" s="1"/>
      <c r="E130" s="3"/>
      <c r="N130" s="1"/>
      <c r="O130" s="1"/>
      <c r="P130" s="1"/>
    </row>
    <row r="131" spans="2:16">
      <c r="B131" s="1"/>
      <c r="C131" s="3"/>
      <c r="D131" s="1"/>
      <c r="E131" s="3"/>
      <c r="N131" s="1"/>
      <c r="O131" s="1"/>
      <c r="P131" s="1"/>
    </row>
    <row r="132" spans="2:16">
      <c r="B132" s="1"/>
      <c r="C132" s="3"/>
      <c r="D132" s="1"/>
      <c r="E132" s="3"/>
      <c r="N132" s="1"/>
      <c r="O132" s="1"/>
      <c r="P132" s="1"/>
    </row>
    <row r="133" spans="2:16">
      <c r="B133" s="1"/>
      <c r="C133" s="3"/>
      <c r="D133" s="1"/>
      <c r="E133" s="3"/>
      <c r="N133" s="1"/>
      <c r="O133" s="1"/>
      <c r="P133" s="1"/>
    </row>
    <row r="134" spans="2:16">
      <c r="B134" s="1"/>
      <c r="C134" s="3"/>
      <c r="D134" s="1"/>
      <c r="E134" s="3"/>
      <c r="N134" s="1"/>
      <c r="O134" s="1"/>
      <c r="P134" s="1"/>
    </row>
    <row r="135" spans="2:16">
      <c r="B135" s="1"/>
      <c r="C135" s="3"/>
      <c r="D135" s="1"/>
      <c r="E135" s="3"/>
      <c r="N135" s="1"/>
      <c r="O135" s="1"/>
      <c r="P135" s="1"/>
    </row>
    <row r="136" spans="2:16">
      <c r="B136" s="1"/>
      <c r="C136" s="3"/>
      <c r="D136" s="1"/>
      <c r="E136" s="3"/>
      <c r="N136" s="1"/>
      <c r="O136" s="1"/>
      <c r="P136" s="1"/>
    </row>
    <row r="137" spans="2:16">
      <c r="B137" s="1"/>
      <c r="C137" s="3"/>
      <c r="D137" s="1"/>
      <c r="E137" s="3"/>
      <c r="N137" s="1"/>
      <c r="O137" s="1"/>
      <c r="P137" s="1"/>
    </row>
    <row r="138" spans="2:16">
      <c r="B138" s="1"/>
      <c r="C138" s="3"/>
      <c r="D138" s="1"/>
      <c r="E138" s="3"/>
      <c r="N138" s="1"/>
      <c r="O138" s="1"/>
      <c r="P138" s="1"/>
    </row>
    <row r="139" spans="2:16">
      <c r="B139" s="1"/>
      <c r="C139" s="3"/>
      <c r="D139" s="1"/>
      <c r="E139" s="3"/>
      <c r="N139" s="1"/>
      <c r="O139" s="1"/>
      <c r="P139" s="1"/>
    </row>
    <row r="140" spans="2:16">
      <c r="B140" s="1"/>
      <c r="C140" s="3"/>
      <c r="D140" s="1"/>
      <c r="E140" s="3"/>
      <c r="N140" s="1"/>
      <c r="O140" s="1"/>
      <c r="P140" s="1"/>
    </row>
    <row r="141" spans="2:16">
      <c r="B141" s="1"/>
      <c r="C141" s="3"/>
      <c r="D141" s="1"/>
      <c r="E141" s="3"/>
      <c r="N141" s="1"/>
      <c r="O141" s="1"/>
      <c r="P141" s="1"/>
    </row>
    <row r="142" spans="2:16">
      <c r="B142" s="1"/>
      <c r="C142" s="3"/>
      <c r="D142" s="1"/>
      <c r="E142" s="3"/>
      <c r="N142" s="1"/>
      <c r="O142" s="1"/>
      <c r="P142" s="1"/>
    </row>
    <row r="143" spans="2:16">
      <c r="B143" s="1"/>
      <c r="C143" s="3"/>
      <c r="D143" s="1"/>
      <c r="E143" s="3"/>
      <c r="N143" s="1"/>
      <c r="O143" s="1"/>
      <c r="P143" s="1"/>
    </row>
    <row r="144" spans="2:16">
      <c r="B144" s="1"/>
      <c r="C144" s="3"/>
      <c r="D144" s="1"/>
      <c r="E144" s="3"/>
      <c r="N144" s="1"/>
      <c r="O144" s="1"/>
      <c r="P144" s="1"/>
    </row>
    <row r="145" spans="2:16">
      <c r="B145" s="1"/>
      <c r="C145" s="3"/>
      <c r="D145" s="1"/>
      <c r="E145" s="3"/>
      <c r="N145" s="1"/>
      <c r="O145" s="1"/>
      <c r="P145" s="1"/>
    </row>
    <row r="146" spans="2:16">
      <c r="B146" s="1"/>
      <c r="C146" s="3"/>
      <c r="D146" s="1"/>
      <c r="E146" s="3"/>
      <c r="N146" s="1"/>
      <c r="O146" s="1"/>
      <c r="P146" s="1"/>
    </row>
    <row r="147" spans="2:16">
      <c r="B147" s="1"/>
      <c r="C147" s="3"/>
      <c r="D147" s="1"/>
      <c r="E147" s="3"/>
      <c r="N147" s="1"/>
      <c r="O147" s="1"/>
      <c r="P147" s="1"/>
    </row>
    <row r="148" spans="2:16">
      <c r="B148" s="1"/>
      <c r="C148" s="3"/>
      <c r="D148" s="1"/>
      <c r="E148" s="3"/>
      <c r="N148" s="1"/>
      <c r="O148" s="1"/>
      <c r="P148" s="1"/>
    </row>
    <row r="149" spans="2:16">
      <c r="B149" s="1"/>
      <c r="C149" s="3"/>
      <c r="D149" s="1"/>
      <c r="E149" s="3"/>
      <c r="N149" s="1"/>
      <c r="O149" s="1"/>
      <c r="P149" s="1"/>
    </row>
    <row r="150" spans="2:16">
      <c r="B150" s="1"/>
      <c r="C150" s="3"/>
      <c r="D150" s="1"/>
      <c r="E150" s="3"/>
      <c r="N150" s="1"/>
      <c r="O150" s="1"/>
      <c r="P150" s="1"/>
    </row>
    <row r="151" spans="2:16">
      <c r="B151" s="1"/>
      <c r="C151" s="3"/>
      <c r="D151" s="1"/>
      <c r="E151" s="3"/>
      <c r="N151" s="1"/>
      <c r="O151" s="1"/>
      <c r="P151" s="1"/>
    </row>
    <row r="152" spans="2:16">
      <c r="B152" s="1"/>
      <c r="C152" s="3"/>
      <c r="D152" s="1"/>
      <c r="E152" s="3"/>
      <c r="N152" s="1"/>
      <c r="O152" s="1"/>
      <c r="P152" s="1"/>
    </row>
    <row r="153" spans="2:16">
      <c r="B153" s="1"/>
      <c r="C153" s="3"/>
      <c r="D153" s="1"/>
      <c r="E153" s="3"/>
      <c r="N153" s="1"/>
      <c r="O153" s="1"/>
      <c r="P153" s="1"/>
    </row>
    <row r="154" spans="2:16">
      <c r="B154" s="1"/>
      <c r="C154" s="3"/>
      <c r="D154" s="1"/>
      <c r="E154" s="3"/>
      <c r="N154" s="1"/>
      <c r="O154" s="1"/>
      <c r="P154" s="1"/>
    </row>
    <row r="155" spans="2:16">
      <c r="B155" s="1"/>
      <c r="C155" s="3"/>
      <c r="D155" s="1"/>
      <c r="E155" s="3"/>
      <c r="N155" s="1"/>
      <c r="O155" s="1"/>
      <c r="P155" s="1"/>
    </row>
    <row r="156" spans="2:16">
      <c r="B156" s="1"/>
      <c r="C156" s="3"/>
      <c r="D156" s="1"/>
      <c r="E156" s="3"/>
      <c r="N156" s="1"/>
      <c r="O156" s="1"/>
      <c r="P156" s="1"/>
    </row>
    <row r="157" spans="2:16">
      <c r="B157" s="1"/>
      <c r="C157" s="3"/>
      <c r="D157" s="1"/>
      <c r="E157" s="3"/>
      <c r="N157" s="1"/>
      <c r="O157" s="1"/>
      <c r="P157" s="1"/>
    </row>
    <row r="158" spans="2:16">
      <c r="B158" s="1"/>
      <c r="C158" s="3"/>
      <c r="D158" s="1"/>
      <c r="E158" s="3"/>
      <c r="N158" s="1"/>
      <c r="O158" s="1"/>
      <c r="P158" s="1"/>
    </row>
    <row r="159" spans="2:16">
      <c r="B159" s="1"/>
      <c r="C159" s="3"/>
      <c r="D159" s="1"/>
      <c r="E159" s="3"/>
      <c r="N159" s="1"/>
      <c r="O159" s="1"/>
      <c r="P159" s="1"/>
    </row>
    <row r="160" spans="2:16">
      <c r="B160" s="1"/>
      <c r="C160" s="3"/>
      <c r="D160" s="1"/>
      <c r="E160" s="3"/>
      <c r="N160" s="1"/>
      <c r="O160" s="1"/>
      <c r="P160" s="1"/>
    </row>
    <row r="161" spans="2:16">
      <c r="B161" s="1"/>
      <c r="C161" s="3"/>
      <c r="D161" s="1"/>
      <c r="E161" s="3"/>
      <c r="N161" s="1"/>
      <c r="O161" s="1"/>
      <c r="P161" s="1"/>
    </row>
    <row r="162" spans="2:16">
      <c r="B162" s="1"/>
      <c r="C162" s="3"/>
      <c r="D162" s="1"/>
      <c r="E162" s="3"/>
      <c r="N162" s="1"/>
      <c r="O162" s="1"/>
      <c r="P162" s="1"/>
    </row>
    <row r="163" spans="2:16">
      <c r="B163" s="1"/>
      <c r="C163" s="3"/>
      <c r="D163" s="1"/>
      <c r="E163" s="3"/>
      <c r="N163" s="1"/>
      <c r="O163" s="1"/>
      <c r="P163" s="1"/>
    </row>
    <row r="164" spans="2:16">
      <c r="B164" s="1"/>
      <c r="C164" s="3"/>
      <c r="D164" s="1"/>
      <c r="E164" s="3"/>
      <c r="N164" s="1"/>
      <c r="O164" s="1"/>
      <c r="P164" s="1"/>
    </row>
    <row r="165" spans="2:16">
      <c r="B165" s="1"/>
      <c r="C165" s="3"/>
      <c r="D165" s="1"/>
      <c r="E165" s="3"/>
      <c r="N165" s="1"/>
      <c r="O165" s="1"/>
      <c r="P165" s="1"/>
    </row>
    <row r="166" spans="2:16">
      <c r="B166" s="1"/>
      <c r="C166" s="3"/>
      <c r="D166" s="1"/>
      <c r="E166" s="3"/>
      <c r="N166" s="1"/>
      <c r="O166" s="1"/>
      <c r="P166" s="1"/>
    </row>
    <row r="167" spans="2:16">
      <c r="B167" s="1"/>
      <c r="C167" s="3"/>
      <c r="D167" s="1"/>
      <c r="E167" s="3"/>
      <c r="N167" s="1"/>
      <c r="O167" s="1"/>
      <c r="P167" s="1"/>
    </row>
    <row r="168" spans="2:16">
      <c r="B168" s="1"/>
      <c r="C168" s="3"/>
      <c r="D168" s="1"/>
      <c r="E168" s="3"/>
      <c r="N168" s="1"/>
      <c r="O168" s="1"/>
      <c r="P168" s="1"/>
    </row>
    <row r="169" spans="2:16">
      <c r="B169" s="1"/>
      <c r="C169" s="3"/>
      <c r="D169" s="1"/>
      <c r="E169" s="3"/>
      <c r="N169" s="1"/>
      <c r="O169" s="1"/>
      <c r="P169" s="1"/>
    </row>
    <row r="170" spans="2:16">
      <c r="B170" s="1"/>
      <c r="C170" s="3"/>
      <c r="D170" s="1"/>
      <c r="E170" s="3"/>
      <c r="N170" s="1"/>
      <c r="O170" s="1"/>
      <c r="P170" s="1"/>
    </row>
    <row r="171" spans="2:16">
      <c r="B171" s="1"/>
      <c r="C171" s="3"/>
      <c r="D171" s="1"/>
      <c r="E171" s="3"/>
      <c r="N171" s="1"/>
      <c r="O171" s="1"/>
      <c r="P171" s="1"/>
    </row>
    <row r="172" spans="2:16">
      <c r="B172" s="1"/>
      <c r="C172" s="3"/>
      <c r="D172" s="1"/>
      <c r="E172" s="3"/>
      <c r="N172" s="1"/>
      <c r="O172" s="1"/>
      <c r="P172" s="1"/>
    </row>
    <row r="173" spans="2:16">
      <c r="B173" s="1"/>
      <c r="C173" s="3"/>
      <c r="D173" s="1"/>
      <c r="E173" s="3"/>
      <c r="N173" s="1"/>
      <c r="O173" s="1"/>
      <c r="P173" s="1"/>
    </row>
    <row r="174" spans="2:16">
      <c r="B174" s="1"/>
      <c r="C174" s="3"/>
      <c r="D174" s="1"/>
      <c r="E174" s="3"/>
      <c r="N174" s="1"/>
      <c r="O174" s="1"/>
      <c r="P174" s="1"/>
    </row>
    <row r="175" spans="2:16">
      <c r="B175" s="1"/>
      <c r="C175" s="3"/>
      <c r="D175" s="1"/>
      <c r="E175" s="3"/>
      <c r="N175" s="1"/>
      <c r="O175" s="1"/>
      <c r="P175" s="1"/>
    </row>
    <row r="176" spans="2:16">
      <c r="B176" s="1"/>
      <c r="C176" s="3"/>
      <c r="D176" s="1"/>
      <c r="E176" s="3"/>
      <c r="N176" s="1"/>
      <c r="O176" s="1"/>
      <c r="P176" s="1"/>
    </row>
    <row r="177" spans="2:16">
      <c r="B177" s="1"/>
      <c r="C177" s="3"/>
      <c r="D177" s="1"/>
      <c r="E177" s="3"/>
      <c r="N177" s="1"/>
      <c r="O177" s="1"/>
      <c r="P177" s="1"/>
    </row>
    <row r="178" spans="2:16">
      <c r="B178" s="1"/>
      <c r="C178" s="3"/>
      <c r="D178" s="1"/>
      <c r="E178" s="3"/>
      <c r="N178" s="1"/>
      <c r="O178" s="1"/>
      <c r="P178" s="1"/>
    </row>
    <row r="179" spans="2:16">
      <c r="B179" s="1"/>
      <c r="C179" s="3"/>
      <c r="D179" s="1"/>
      <c r="E179" s="3"/>
      <c r="N179" s="1"/>
      <c r="O179" s="1"/>
      <c r="P179" s="1"/>
    </row>
    <row r="180" spans="2:16">
      <c r="B180" s="1"/>
      <c r="C180" s="3"/>
      <c r="D180" s="1"/>
      <c r="E180" s="3"/>
      <c r="N180" s="1"/>
      <c r="O180" s="1"/>
      <c r="P180" s="1"/>
    </row>
    <row r="181" spans="2:16">
      <c r="B181" s="1"/>
      <c r="C181" s="3"/>
      <c r="D181" s="1"/>
      <c r="E181" s="3"/>
      <c r="N181" s="1"/>
      <c r="O181" s="1"/>
      <c r="P181" s="1"/>
    </row>
    <row r="182" spans="2:16">
      <c r="B182" s="1"/>
      <c r="C182" s="3"/>
      <c r="D182" s="1"/>
      <c r="E182" s="3"/>
      <c r="N182" s="1"/>
      <c r="O182" s="1"/>
      <c r="P182" s="1"/>
    </row>
    <row r="183" spans="2:16">
      <c r="B183" s="1"/>
      <c r="C183" s="3"/>
      <c r="D183" s="1"/>
      <c r="E183" s="3"/>
      <c r="N183" s="1"/>
      <c r="O183" s="1"/>
      <c r="P183" s="1"/>
    </row>
    <row r="184" spans="2:16">
      <c r="B184" s="1"/>
      <c r="C184" s="3"/>
      <c r="D184" s="1"/>
      <c r="E184" s="3"/>
      <c r="N184" s="1"/>
      <c r="O184" s="1"/>
      <c r="P184" s="1"/>
    </row>
    <row r="185" spans="2:16">
      <c r="B185" s="1"/>
      <c r="C185" s="3"/>
      <c r="D185" s="1"/>
      <c r="E185" s="3"/>
      <c r="N185" s="1"/>
      <c r="O185" s="1"/>
      <c r="P185" s="1"/>
    </row>
    <row r="186" spans="2:16">
      <c r="B186" s="1"/>
      <c r="C186" s="3"/>
      <c r="D186" s="1"/>
      <c r="E186" s="3"/>
      <c r="N186" s="1"/>
      <c r="O186" s="1"/>
      <c r="P186" s="1"/>
    </row>
    <row r="187" spans="2:16">
      <c r="B187" s="1"/>
      <c r="C187" s="3"/>
      <c r="D187" s="1"/>
      <c r="E187" s="3"/>
      <c r="N187" s="1"/>
      <c r="O187" s="1"/>
      <c r="P187" s="1"/>
    </row>
    <row r="188" spans="2:16">
      <c r="B188" s="1"/>
      <c r="C188" s="3"/>
      <c r="D188" s="1"/>
      <c r="E188" s="3"/>
      <c r="N188" s="1"/>
      <c r="O188" s="1"/>
      <c r="P188" s="1"/>
    </row>
    <row r="189" spans="2:16">
      <c r="B189" s="1"/>
      <c r="C189" s="3"/>
      <c r="D189" s="1"/>
      <c r="E189" s="3"/>
      <c r="N189" s="1"/>
      <c r="O189" s="1"/>
      <c r="P189" s="1"/>
    </row>
    <row r="190" spans="2:16">
      <c r="B190" s="1"/>
      <c r="C190" s="3"/>
      <c r="D190" s="1"/>
      <c r="E190" s="3"/>
      <c r="N190" s="1"/>
      <c r="O190" s="1"/>
      <c r="P190" s="1"/>
    </row>
    <row r="191" spans="2:16">
      <c r="B191" s="1"/>
      <c r="C191" s="3"/>
      <c r="D191" s="1"/>
      <c r="E191" s="3"/>
      <c r="N191" s="1"/>
      <c r="O191" s="1"/>
      <c r="P191" s="1"/>
    </row>
    <row r="192" spans="2:16">
      <c r="B192" s="1"/>
      <c r="C192" s="3"/>
      <c r="D192" s="1"/>
      <c r="E192" s="3"/>
      <c r="N192" s="1"/>
      <c r="O192" s="1"/>
      <c r="P192" s="1"/>
    </row>
    <row r="193" spans="2:16">
      <c r="B193" s="1"/>
      <c r="C193" s="3"/>
      <c r="D193" s="1"/>
      <c r="E193" s="3"/>
      <c r="N193" s="1"/>
      <c r="O193" s="1"/>
      <c r="P193" s="1"/>
    </row>
    <row r="194" spans="2:16">
      <c r="B194" s="1"/>
      <c r="C194" s="3"/>
      <c r="D194" s="1"/>
      <c r="E194" s="3"/>
      <c r="N194" s="1"/>
      <c r="O194" s="1"/>
      <c r="P194" s="1"/>
    </row>
    <row r="195" spans="2:16">
      <c r="B195" s="1"/>
      <c r="C195" s="3"/>
      <c r="D195" s="1"/>
      <c r="E195" s="3"/>
      <c r="N195" s="1"/>
      <c r="O195" s="1"/>
      <c r="P195" s="1"/>
    </row>
    <row r="196" spans="2:16">
      <c r="B196" s="1"/>
      <c r="C196" s="3"/>
      <c r="D196" s="1"/>
      <c r="E196" s="3"/>
      <c r="N196" s="1"/>
      <c r="O196" s="1"/>
      <c r="P196" s="1"/>
    </row>
    <row r="197" spans="2:16">
      <c r="B197" s="1"/>
      <c r="C197" s="3"/>
      <c r="D197" s="1"/>
      <c r="E197" s="3"/>
      <c r="N197" s="1"/>
      <c r="O197" s="1"/>
      <c r="P197" s="1"/>
    </row>
    <row r="198" spans="2:16">
      <c r="B198" s="1"/>
      <c r="C198" s="3"/>
      <c r="D198" s="1"/>
      <c r="E198" s="3"/>
      <c r="N198" s="1"/>
      <c r="O198" s="1"/>
      <c r="P198" s="1"/>
    </row>
    <row r="199" spans="2:16">
      <c r="B199" s="1"/>
      <c r="C199" s="3"/>
      <c r="D199" s="1"/>
      <c r="E199" s="3"/>
      <c r="N199" s="1"/>
      <c r="O199" s="1"/>
      <c r="P199" s="1"/>
    </row>
    <row r="200" spans="2:16">
      <c r="B200" s="1"/>
      <c r="C200" s="3"/>
      <c r="D200" s="1"/>
      <c r="E200" s="3"/>
      <c r="N200" s="1"/>
      <c r="O200" s="1"/>
      <c r="P200" s="1"/>
    </row>
    <row r="201" spans="2:16">
      <c r="B201" s="1"/>
      <c r="C201" s="3"/>
      <c r="D201" s="1"/>
      <c r="E201" s="3"/>
      <c r="N201" s="1"/>
      <c r="O201" s="1"/>
      <c r="P201" s="1"/>
    </row>
    <row r="202" spans="2:16">
      <c r="B202" s="1"/>
      <c r="C202" s="3"/>
      <c r="D202" s="1"/>
      <c r="E202" s="3"/>
      <c r="N202" s="1"/>
      <c r="O202" s="1"/>
      <c r="P202" s="1"/>
    </row>
    <row r="203" spans="2:16">
      <c r="B203" s="1"/>
      <c r="C203" s="3"/>
      <c r="D203" s="1"/>
      <c r="E203" s="3"/>
      <c r="N203" s="1"/>
      <c r="O203" s="1"/>
      <c r="P203" s="1"/>
    </row>
    <row r="204" spans="2:16">
      <c r="B204" s="1"/>
      <c r="C204" s="3"/>
      <c r="D204" s="1"/>
      <c r="E204" s="3"/>
      <c r="N204" s="1"/>
      <c r="O204" s="1"/>
      <c r="P204" s="1"/>
    </row>
    <row r="205" spans="2:16">
      <c r="B205" s="1"/>
      <c r="C205" s="3"/>
      <c r="D205" s="1"/>
      <c r="E205" s="3"/>
      <c r="N205" s="1"/>
      <c r="O205" s="1"/>
      <c r="P205" s="1"/>
    </row>
    <row r="206" spans="2:16">
      <c r="B206" s="1"/>
      <c r="C206" s="3"/>
      <c r="D206" s="1"/>
      <c r="E206" s="3"/>
      <c r="N206" s="1"/>
      <c r="O206" s="1"/>
      <c r="P206" s="1"/>
    </row>
    <row r="207" spans="2:16">
      <c r="B207" s="1"/>
      <c r="C207" s="3"/>
      <c r="D207" s="1"/>
      <c r="E207" s="3"/>
      <c r="N207" s="1"/>
      <c r="O207" s="1"/>
      <c r="P207" s="1"/>
    </row>
    <row r="208" spans="2:16">
      <c r="B208" s="1"/>
      <c r="C208" s="3"/>
      <c r="D208" s="1"/>
      <c r="E208" s="3"/>
      <c r="N208" s="1"/>
      <c r="O208" s="1"/>
      <c r="P208" s="1"/>
    </row>
    <row r="209" spans="2:16">
      <c r="B209" s="1"/>
      <c r="C209" s="3"/>
      <c r="D209" s="1"/>
      <c r="E209" s="3"/>
      <c r="N209" s="1"/>
      <c r="O209" s="1"/>
      <c r="P209" s="1"/>
    </row>
    <row r="210" spans="2:16">
      <c r="B210" s="1"/>
      <c r="C210" s="3"/>
      <c r="D210" s="1"/>
      <c r="E210" s="3"/>
      <c r="N210" s="1"/>
      <c r="O210" s="1"/>
      <c r="P210" s="1"/>
    </row>
    <row r="211" spans="2:16">
      <c r="B211" s="1"/>
      <c r="C211" s="3"/>
      <c r="D211" s="1"/>
      <c r="E211" s="3"/>
      <c r="N211" s="1"/>
      <c r="O211" s="1"/>
      <c r="P211" s="1"/>
    </row>
    <row r="212" spans="2:16">
      <c r="B212" s="1"/>
      <c r="C212" s="3"/>
      <c r="D212" s="1"/>
      <c r="E212" s="3"/>
      <c r="N212" s="1"/>
      <c r="O212" s="1"/>
      <c r="P212" s="1"/>
    </row>
    <row r="213" spans="2:16">
      <c r="B213" s="1"/>
      <c r="C213" s="3"/>
      <c r="D213" s="1"/>
      <c r="E213" s="3"/>
      <c r="N213" s="1"/>
      <c r="O213" s="1"/>
      <c r="P213" s="1"/>
    </row>
    <row r="214" spans="2:16">
      <c r="B214" s="1"/>
      <c r="C214" s="3"/>
      <c r="D214" s="1"/>
      <c r="E214" s="3"/>
      <c r="N214" s="1"/>
      <c r="O214" s="1"/>
      <c r="P214" s="1"/>
    </row>
    <row r="215" spans="2:16">
      <c r="B215" s="1"/>
      <c r="C215" s="3"/>
      <c r="D215" s="1"/>
      <c r="E215" s="3"/>
      <c r="N215" s="1"/>
      <c r="O215" s="1"/>
      <c r="P215" s="1"/>
    </row>
    <row r="216" spans="2:16">
      <c r="B216" s="1"/>
      <c r="C216" s="3"/>
      <c r="D216" s="1"/>
      <c r="E216" s="3"/>
      <c r="N216" s="1"/>
      <c r="O216" s="1"/>
      <c r="P216" s="1"/>
    </row>
    <row r="217" spans="2:16">
      <c r="B217" s="1"/>
      <c r="C217" s="3"/>
      <c r="D217" s="1"/>
      <c r="E217" s="3"/>
      <c r="N217" s="1"/>
      <c r="O217" s="1"/>
      <c r="P217" s="1"/>
    </row>
    <row r="218" spans="2:16">
      <c r="B218" s="1"/>
      <c r="C218" s="3"/>
      <c r="D218" s="1"/>
      <c r="E218" s="3"/>
      <c r="N218" s="1"/>
      <c r="O218" s="1"/>
      <c r="P218" s="1"/>
    </row>
    <row r="219" spans="2:16">
      <c r="B219" s="1"/>
      <c r="C219" s="3"/>
      <c r="D219" s="1"/>
      <c r="E219" s="3"/>
      <c r="N219" s="1"/>
      <c r="O219" s="1"/>
      <c r="P219" s="1"/>
    </row>
    <row r="220" spans="2:16">
      <c r="B220" s="1"/>
      <c r="C220" s="3"/>
      <c r="D220" s="1"/>
      <c r="E220" s="3"/>
      <c r="N220" s="1"/>
      <c r="O220" s="1"/>
      <c r="P220" s="1"/>
    </row>
    <row r="221" spans="2:16">
      <c r="B221" s="1"/>
      <c r="C221" s="3"/>
      <c r="D221" s="1"/>
      <c r="E221" s="3"/>
      <c r="N221" s="1"/>
      <c r="O221" s="1"/>
      <c r="P221" s="1"/>
    </row>
    <row r="222" spans="2:16">
      <c r="B222" s="1"/>
      <c r="C222" s="3"/>
      <c r="D222" s="1"/>
      <c r="E222" s="3"/>
      <c r="N222" s="1"/>
      <c r="O222" s="1"/>
      <c r="P222" s="1"/>
    </row>
    <row r="223" spans="2:16">
      <c r="B223" s="1"/>
      <c r="C223" s="3"/>
      <c r="D223" s="1"/>
      <c r="E223" s="3"/>
      <c r="N223" s="1"/>
      <c r="O223" s="1"/>
      <c r="P223" s="1"/>
    </row>
    <row r="224" spans="2:16">
      <c r="B224" s="1"/>
      <c r="C224" s="3"/>
      <c r="D224" s="1"/>
      <c r="E224" s="3"/>
      <c r="N224" s="1"/>
      <c r="O224" s="1"/>
      <c r="P224" s="1"/>
    </row>
    <row r="225" spans="2:16">
      <c r="B225" s="1"/>
      <c r="C225" s="3"/>
      <c r="D225" s="1"/>
      <c r="E225" s="3"/>
      <c r="N225" s="1"/>
      <c r="O225" s="1"/>
      <c r="P225" s="1"/>
    </row>
    <row r="226" spans="2:16">
      <c r="B226" s="1"/>
      <c r="C226" s="3"/>
      <c r="D226" s="1"/>
      <c r="E226" s="3"/>
      <c r="N226" s="1"/>
      <c r="O226" s="1"/>
      <c r="P226" s="1"/>
    </row>
    <row r="227" spans="2:16">
      <c r="B227" s="1"/>
      <c r="C227" s="3"/>
      <c r="D227" s="1"/>
      <c r="E227" s="3"/>
      <c r="N227" s="1"/>
      <c r="O227" s="1"/>
      <c r="P227" s="1"/>
    </row>
    <row r="228" spans="2:16">
      <c r="B228" s="1"/>
      <c r="C228" s="3"/>
      <c r="D228" s="1"/>
      <c r="E228" s="3"/>
      <c r="N228" s="1"/>
      <c r="O228" s="1"/>
      <c r="P228" s="1"/>
    </row>
    <row r="229" spans="2:16">
      <c r="B229" s="1"/>
      <c r="C229" s="3"/>
      <c r="D229" s="1"/>
      <c r="E229" s="3"/>
      <c r="N229" s="1"/>
      <c r="O229" s="1"/>
      <c r="P229" s="1"/>
    </row>
    <row r="230" spans="2:16">
      <c r="B230" s="1"/>
      <c r="C230" s="3"/>
      <c r="D230" s="1"/>
      <c r="E230" s="3"/>
      <c r="N230" s="1"/>
      <c r="O230" s="1"/>
      <c r="P230" s="1"/>
    </row>
    <row r="231" spans="2:16">
      <c r="B231" s="1"/>
      <c r="C231" s="3"/>
      <c r="D231" s="1"/>
      <c r="E231" s="3"/>
      <c r="N231" s="1"/>
      <c r="O231" s="1"/>
      <c r="P231" s="1"/>
    </row>
    <row r="232" spans="2:16">
      <c r="B232" s="1"/>
      <c r="C232" s="3"/>
      <c r="D232" s="1"/>
      <c r="E232" s="3"/>
      <c r="N232" s="1"/>
      <c r="O232" s="1"/>
      <c r="P232" s="1"/>
    </row>
    <row r="233" spans="2:16">
      <c r="B233" s="1"/>
      <c r="C233" s="3"/>
      <c r="D233" s="1"/>
      <c r="E233" s="3"/>
      <c r="N233" s="1"/>
      <c r="O233" s="1"/>
      <c r="P233" s="1"/>
    </row>
    <row r="234" spans="2:16">
      <c r="B234" s="1"/>
      <c r="C234" s="3"/>
      <c r="D234" s="1"/>
      <c r="E234" s="3"/>
      <c r="N234" s="1"/>
      <c r="O234" s="1"/>
      <c r="P234" s="1"/>
    </row>
    <row r="235" spans="2:16">
      <c r="B235" s="1"/>
      <c r="C235" s="3"/>
      <c r="D235" s="1"/>
      <c r="E235" s="3"/>
      <c r="N235" s="1"/>
      <c r="O235" s="1"/>
      <c r="P235" s="1"/>
    </row>
    <row r="236" spans="2:16">
      <c r="B236" s="1"/>
      <c r="C236" s="3"/>
      <c r="D236" s="1"/>
      <c r="E236" s="3"/>
      <c r="N236" s="1"/>
      <c r="O236" s="1"/>
      <c r="P236" s="1"/>
    </row>
    <row r="237" spans="2:16">
      <c r="B237" s="1"/>
      <c r="C237" s="3"/>
      <c r="D237" s="1"/>
      <c r="E237" s="3"/>
      <c r="N237" s="1"/>
      <c r="O237" s="1"/>
      <c r="P237" s="1"/>
    </row>
    <row r="238" spans="2:16">
      <c r="B238" s="1"/>
      <c r="C238" s="3"/>
      <c r="D238" s="1"/>
      <c r="E238" s="3"/>
      <c r="N238" s="1"/>
      <c r="O238" s="1"/>
      <c r="P238" s="1"/>
    </row>
    <row r="239" spans="2:16">
      <c r="B239" s="1"/>
      <c r="C239" s="3"/>
      <c r="D239" s="1"/>
      <c r="E239" s="3"/>
      <c r="N239" s="1"/>
      <c r="O239" s="1"/>
      <c r="P239" s="1"/>
    </row>
    <row r="240" spans="2:16">
      <c r="B240" s="1"/>
      <c r="C240" s="3"/>
      <c r="D240" s="1"/>
      <c r="E240" s="3"/>
      <c r="N240" s="1"/>
      <c r="O240" s="1"/>
      <c r="P240" s="1"/>
    </row>
    <row r="241" spans="2:16">
      <c r="B241" s="1"/>
      <c r="C241" s="3"/>
      <c r="D241" s="1"/>
      <c r="E241" s="3"/>
      <c r="N241" s="1"/>
      <c r="O241" s="1"/>
      <c r="P241" s="1"/>
    </row>
    <row r="242" spans="2:16">
      <c r="B242" s="1"/>
      <c r="C242" s="3"/>
      <c r="D242" s="1"/>
      <c r="E242" s="3"/>
      <c r="N242" s="1"/>
      <c r="O242" s="1"/>
      <c r="P242" s="1"/>
    </row>
    <row r="243" spans="2:16">
      <c r="B243" s="1"/>
      <c r="C243" s="3"/>
      <c r="D243" s="1"/>
      <c r="E243" s="3"/>
      <c r="N243" s="1"/>
      <c r="O243" s="1"/>
      <c r="P243" s="1"/>
    </row>
    <row r="244" spans="2:16">
      <c r="B244" s="1"/>
      <c r="C244" s="3"/>
      <c r="D244" s="1"/>
      <c r="E244" s="3"/>
      <c r="N244" s="1"/>
      <c r="O244" s="1"/>
      <c r="P244" s="1"/>
    </row>
    <row r="245" spans="2:16">
      <c r="B245" s="1"/>
      <c r="C245" s="3"/>
      <c r="D245" s="1"/>
      <c r="E245" s="3"/>
      <c r="N245" s="1"/>
      <c r="O245" s="1"/>
      <c r="P245" s="1"/>
    </row>
    <row r="246" spans="2:16">
      <c r="B246" s="1"/>
      <c r="C246" s="3"/>
      <c r="D246" s="1"/>
      <c r="E246" s="3"/>
      <c r="N246" s="1"/>
      <c r="O246" s="1"/>
      <c r="P246" s="1"/>
    </row>
    <row r="247" spans="2:16">
      <c r="B247" s="1"/>
      <c r="C247" s="3"/>
      <c r="D247" s="1"/>
      <c r="E247" s="3"/>
      <c r="N247" s="1"/>
      <c r="O247" s="1"/>
      <c r="P247" s="1"/>
    </row>
    <row r="248" spans="2:16">
      <c r="B248" s="1"/>
      <c r="C248" s="3"/>
      <c r="D248" s="1"/>
      <c r="E248" s="3"/>
      <c r="N248" s="1"/>
      <c r="O248" s="1"/>
      <c r="P248" s="1"/>
    </row>
    <row r="249" spans="2:16">
      <c r="B249" s="1"/>
      <c r="C249" s="3"/>
      <c r="D249" s="1"/>
      <c r="E249" s="3"/>
      <c r="N249" s="1"/>
      <c r="O249" s="1"/>
      <c r="P249" s="1"/>
    </row>
    <row r="250" spans="2:16">
      <c r="B250" s="1"/>
      <c r="C250" s="3"/>
      <c r="D250" s="1"/>
      <c r="E250" s="3"/>
      <c r="N250" s="1"/>
      <c r="O250" s="1"/>
      <c r="P250" s="1"/>
    </row>
    <row r="251" spans="2:16">
      <c r="B251" s="1"/>
      <c r="C251" s="3"/>
      <c r="D251" s="1"/>
      <c r="E251" s="3"/>
      <c r="N251" s="1"/>
      <c r="O251" s="1"/>
      <c r="P251" s="1"/>
    </row>
    <row r="252" spans="2:16">
      <c r="B252" s="1"/>
      <c r="C252" s="3"/>
      <c r="D252" s="1"/>
      <c r="E252" s="3"/>
      <c r="N252" s="1"/>
      <c r="O252" s="1"/>
      <c r="P252" s="1"/>
    </row>
    <row r="253" spans="2:16">
      <c r="B253" s="1"/>
      <c r="C253" s="3"/>
      <c r="D253" s="1"/>
      <c r="E253" s="3"/>
      <c r="N253" s="1"/>
      <c r="O253" s="1"/>
      <c r="P253" s="1"/>
    </row>
    <row r="254" spans="2:16">
      <c r="B254" s="1"/>
      <c r="C254" s="3"/>
      <c r="D254" s="1"/>
      <c r="E254" s="3"/>
      <c r="N254" s="1"/>
      <c r="O254" s="1"/>
      <c r="P254" s="1"/>
    </row>
    <row r="255" spans="2:16">
      <c r="B255" s="1"/>
      <c r="C255" s="3"/>
      <c r="D255" s="1"/>
      <c r="E255" s="3"/>
      <c r="N255" s="1"/>
      <c r="O255" s="1"/>
      <c r="P255" s="1"/>
    </row>
    <row r="256" spans="2:16">
      <c r="B256" s="1"/>
      <c r="C256" s="3"/>
      <c r="D256" s="1"/>
      <c r="E256" s="3"/>
      <c r="N256" s="1"/>
      <c r="O256" s="1"/>
      <c r="P256" s="1"/>
    </row>
    <row r="257" spans="2:16">
      <c r="B257" s="1"/>
      <c r="C257" s="3"/>
      <c r="D257" s="1"/>
      <c r="E257" s="3"/>
      <c r="N257" s="1"/>
      <c r="O257" s="1"/>
      <c r="P257" s="1"/>
    </row>
    <row r="258" spans="2:16">
      <c r="B258" s="1"/>
      <c r="C258" s="3"/>
      <c r="D258" s="1"/>
      <c r="E258" s="3"/>
      <c r="N258" s="1"/>
      <c r="O258" s="1"/>
      <c r="P258" s="1"/>
    </row>
    <row r="259" spans="2:16">
      <c r="B259" s="1"/>
      <c r="C259" s="3"/>
      <c r="D259" s="1"/>
      <c r="E259" s="3"/>
      <c r="N259" s="1"/>
      <c r="O259" s="1"/>
      <c r="P259" s="1"/>
    </row>
    <row r="260" spans="2:16">
      <c r="B260" s="1"/>
      <c r="C260" s="3"/>
      <c r="D260" s="1"/>
      <c r="E260" s="3"/>
      <c r="N260" s="1"/>
      <c r="O260" s="1"/>
      <c r="P260" s="1"/>
    </row>
    <row r="261" spans="2:16">
      <c r="B261" s="1"/>
      <c r="C261" s="3"/>
      <c r="D261" s="1"/>
      <c r="E261" s="3"/>
      <c r="N261" s="1"/>
      <c r="O261" s="1"/>
      <c r="P261" s="1"/>
    </row>
    <row r="262" spans="2:16">
      <c r="B262" s="1"/>
      <c r="C262" s="3"/>
      <c r="D262" s="1"/>
      <c r="E262" s="3"/>
      <c r="N262" s="1"/>
      <c r="O262" s="1"/>
      <c r="P262" s="1"/>
    </row>
    <row r="263" spans="2:16">
      <c r="B263" s="1"/>
      <c r="C263" s="3"/>
      <c r="D263" s="1"/>
      <c r="E263" s="3"/>
      <c r="N263" s="1"/>
      <c r="O263" s="1"/>
      <c r="P263" s="1"/>
    </row>
    <row r="264" spans="2:16">
      <c r="B264" s="1"/>
      <c r="C264" s="3"/>
      <c r="D264" s="1"/>
      <c r="E264" s="3"/>
      <c r="N264" s="1"/>
      <c r="O264" s="1"/>
      <c r="P264" s="1"/>
    </row>
    <row r="265" spans="2:16">
      <c r="B265" s="1"/>
      <c r="C265" s="3"/>
      <c r="D265" s="1"/>
      <c r="E265" s="3"/>
      <c r="N265" s="1"/>
      <c r="O265" s="1"/>
      <c r="P265" s="1"/>
    </row>
    <row r="266" spans="2:16">
      <c r="B266" s="1"/>
      <c r="C266" s="3"/>
      <c r="D266" s="1"/>
      <c r="E266" s="3"/>
      <c r="N266" s="1"/>
      <c r="O266" s="1"/>
      <c r="P266" s="1"/>
    </row>
    <row r="267" spans="2:16">
      <c r="B267" s="1"/>
      <c r="C267" s="3"/>
      <c r="D267" s="1"/>
      <c r="E267" s="3"/>
      <c r="N267" s="1"/>
      <c r="O267" s="1"/>
      <c r="P267" s="1"/>
    </row>
    <row r="268" spans="2:16">
      <c r="B268" s="1"/>
      <c r="C268" s="3"/>
      <c r="D268" s="1"/>
      <c r="E268" s="3"/>
      <c r="N268" s="1"/>
      <c r="O268" s="1"/>
      <c r="P268" s="1"/>
    </row>
    <row r="269" spans="2:16">
      <c r="B269" s="1"/>
      <c r="C269" s="3"/>
      <c r="D269" s="1"/>
      <c r="E269" s="3"/>
      <c r="N269" s="1"/>
      <c r="O269" s="1"/>
      <c r="P269" s="1"/>
    </row>
    <row r="270" spans="2:16">
      <c r="B270" s="1"/>
      <c r="C270" s="3"/>
      <c r="D270" s="1"/>
      <c r="E270" s="3"/>
      <c r="N270" s="1"/>
      <c r="O270" s="1"/>
      <c r="P270" s="1"/>
    </row>
    <row r="271" spans="2:16">
      <c r="B271" s="1"/>
      <c r="C271" s="3"/>
      <c r="D271" s="1"/>
      <c r="E271" s="3"/>
      <c r="N271" s="1"/>
      <c r="O271" s="1"/>
      <c r="P271" s="1"/>
    </row>
    <row r="272" spans="2:16">
      <c r="B272" s="1"/>
      <c r="C272" s="3"/>
      <c r="D272" s="1"/>
      <c r="E272" s="3"/>
      <c r="N272" s="1"/>
      <c r="O272" s="1"/>
      <c r="P272" s="1"/>
    </row>
    <row r="273" spans="2:16">
      <c r="B273" s="1"/>
      <c r="C273" s="3"/>
      <c r="D273" s="1"/>
      <c r="E273" s="3"/>
      <c r="N273" s="1"/>
      <c r="O273" s="1"/>
      <c r="P273" s="1"/>
    </row>
    <row r="274" spans="2:16">
      <c r="B274" s="1"/>
      <c r="C274" s="3"/>
      <c r="D274" s="1"/>
      <c r="E274" s="3"/>
      <c r="N274" s="1"/>
      <c r="O274" s="1"/>
      <c r="P274" s="1"/>
    </row>
    <row r="275" spans="2:16">
      <c r="B275" s="1"/>
      <c r="C275" s="3"/>
      <c r="D275" s="1"/>
      <c r="E275" s="3"/>
      <c r="N275" s="1"/>
      <c r="O275" s="1"/>
      <c r="P275" s="1"/>
    </row>
    <row r="276" spans="2:16">
      <c r="B276" s="1"/>
      <c r="C276" s="3"/>
      <c r="D276" s="1"/>
      <c r="E276" s="3"/>
      <c r="N276" s="1"/>
      <c r="O276" s="1"/>
      <c r="P276" s="1"/>
    </row>
    <row r="277" spans="2:16">
      <c r="B277" s="1"/>
      <c r="C277" s="3"/>
      <c r="D277" s="1"/>
      <c r="E277" s="3"/>
      <c r="N277" s="1"/>
      <c r="O277" s="1"/>
      <c r="P277" s="1"/>
    </row>
    <row r="278" spans="2:16">
      <c r="B278" s="1"/>
      <c r="C278" s="3"/>
      <c r="D278" s="1"/>
      <c r="E278" s="3"/>
      <c r="N278" s="1"/>
      <c r="O278" s="1"/>
      <c r="P278" s="1"/>
    </row>
    <row r="279" spans="2:16">
      <c r="B279" s="1"/>
      <c r="C279" s="3"/>
      <c r="D279" s="1"/>
      <c r="E279" s="3"/>
      <c r="N279" s="1"/>
      <c r="O279" s="1"/>
      <c r="P279" s="1"/>
    </row>
    <row r="280" spans="2:16">
      <c r="B280" s="1"/>
      <c r="C280" s="3"/>
      <c r="D280" s="1"/>
      <c r="E280" s="3"/>
      <c r="N280" s="1"/>
      <c r="O280" s="1"/>
      <c r="P280" s="1"/>
    </row>
    <row r="281" spans="2:16">
      <c r="B281" s="1"/>
      <c r="C281" s="3"/>
      <c r="D281" s="1"/>
      <c r="E281" s="3"/>
      <c r="N281" s="1"/>
      <c r="O281" s="1"/>
      <c r="P281" s="1"/>
    </row>
    <row r="282" spans="2:16">
      <c r="B282" s="1"/>
      <c r="C282" s="3"/>
      <c r="D282" s="1"/>
      <c r="E282" s="3"/>
      <c r="N282" s="1"/>
      <c r="O282" s="1"/>
      <c r="P282" s="1"/>
    </row>
    <row r="283" spans="2:16">
      <c r="B283" s="1"/>
      <c r="C283" s="3"/>
      <c r="D283" s="1"/>
      <c r="E283" s="3"/>
      <c r="N283" s="1"/>
      <c r="O283" s="1"/>
      <c r="P283" s="1"/>
    </row>
    <row r="284" spans="2:16">
      <c r="B284" s="1"/>
      <c r="C284" s="3"/>
      <c r="D284" s="1"/>
      <c r="E284" s="3"/>
      <c r="N284" s="1"/>
      <c r="O284" s="1"/>
      <c r="P284" s="1"/>
    </row>
    <row r="285" spans="2:16">
      <c r="B285" s="1"/>
      <c r="C285" s="3"/>
      <c r="D285" s="1"/>
      <c r="E285" s="3"/>
      <c r="N285" s="1"/>
      <c r="O285" s="1"/>
      <c r="P285" s="1"/>
    </row>
    <row r="286" spans="2:16">
      <c r="B286" s="1"/>
      <c r="C286" s="3"/>
      <c r="D286" s="1"/>
      <c r="E286" s="3"/>
      <c r="N286" s="1"/>
      <c r="O286" s="1"/>
      <c r="P286" s="1"/>
    </row>
    <row r="287" spans="2:16">
      <c r="B287" s="1"/>
      <c r="C287" s="3"/>
      <c r="D287" s="1"/>
      <c r="E287" s="3"/>
      <c r="N287" s="1"/>
      <c r="O287" s="1"/>
      <c r="P287" s="1"/>
    </row>
    <row r="288" spans="2:16">
      <c r="B288" s="1"/>
      <c r="C288" s="3"/>
      <c r="D288" s="1"/>
      <c r="E288" s="3"/>
      <c r="N288" s="1"/>
      <c r="O288" s="1"/>
      <c r="P288" s="1"/>
    </row>
    <row r="289" spans="2:16">
      <c r="B289" s="1"/>
      <c r="C289" s="3"/>
      <c r="D289" s="1"/>
      <c r="E289" s="3"/>
      <c r="N289" s="1"/>
      <c r="O289" s="1"/>
      <c r="P289" s="1"/>
    </row>
    <row r="290" spans="2:16">
      <c r="B290" s="1"/>
      <c r="C290" s="3"/>
      <c r="D290" s="1"/>
      <c r="E290" s="3"/>
      <c r="N290" s="1"/>
      <c r="O290" s="1"/>
      <c r="P290" s="1"/>
    </row>
    <row r="291" spans="2:16">
      <c r="B291" s="1"/>
      <c r="C291" s="3"/>
      <c r="D291" s="1"/>
      <c r="E291" s="3"/>
      <c r="N291" s="1"/>
      <c r="O291" s="1"/>
      <c r="P291" s="1"/>
    </row>
    <row r="292" spans="2:16">
      <c r="B292" s="1"/>
      <c r="C292" s="3"/>
      <c r="D292" s="1"/>
      <c r="E292" s="3"/>
      <c r="N292" s="1"/>
      <c r="O292" s="1"/>
      <c r="P292" s="1"/>
    </row>
    <row r="293" spans="2:16">
      <c r="B293" s="1"/>
      <c r="C293" s="3"/>
      <c r="D293" s="1"/>
      <c r="E293" s="3"/>
      <c r="N293" s="1"/>
      <c r="O293" s="1"/>
      <c r="P293" s="1"/>
    </row>
    <row r="294" spans="2:16">
      <c r="B294" s="1"/>
      <c r="C294" s="3"/>
      <c r="D294" s="1"/>
      <c r="E294" s="3"/>
      <c r="N294" s="1"/>
      <c r="O294" s="1"/>
      <c r="P294" s="1"/>
    </row>
    <row r="295" spans="2:16">
      <c r="B295" s="1"/>
      <c r="C295" s="3"/>
      <c r="D295" s="1"/>
      <c r="E295" s="3"/>
      <c r="N295" s="1"/>
      <c r="O295" s="1"/>
      <c r="P295" s="1"/>
    </row>
    <row r="296" spans="2:16">
      <c r="B296" s="1"/>
      <c r="C296" s="3"/>
      <c r="D296" s="1"/>
      <c r="E296" s="3"/>
      <c r="N296" s="1"/>
      <c r="O296" s="1"/>
      <c r="P296" s="1"/>
    </row>
    <row r="297" spans="2:16">
      <c r="B297" s="1"/>
      <c r="C297" s="3"/>
      <c r="D297" s="1"/>
      <c r="E297" s="3"/>
      <c r="N297" s="1"/>
      <c r="O297" s="1"/>
      <c r="P297" s="1"/>
    </row>
    <row r="298" spans="2:16">
      <c r="B298" s="1"/>
      <c r="C298" s="3"/>
      <c r="D298" s="1"/>
      <c r="E298" s="3"/>
      <c r="N298" s="1"/>
      <c r="O298" s="1"/>
      <c r="P298" s="1"/>
    </row>
    <row r="299" spans="2:16">
      <c r="B299" s="1"/>
      <c r="C299" s="3"/>
      <c r="D299" s="1"/>
      <c r="E299" s="3"/>
      <c r="N299" s="1"/>
      <c r="O299" s="1"/>
      <c r="P299" s="1"/>
    </row>
    <row r="300" spans="2:16">
      <c r="B300" s="1"/>
      <c r="C300" s="3"/>
      <c r="D300" s="1"/>
      <c r="E300" s="3"/>
      <c r="N300" s="1"/>
      <c r="O300" s="1"/>
      <c r="P300" s="1"/>
    </row>
    <row r="301" spans="2:16">
      <c r="B301" s="1"/>
      <c r="C301" s="3"/>
      <c r="D301" s="1"/>
      <c r="E301" s="3"/>
      <c r="N301" s="1"/>
      <c r="O301" s="1"/>
      <c r="P301" s="1"/>
    </row>
    <row r="302" spans="2:16">
      <c r="B302" s="1"/>
      <c r="C302" s="3"/>
      <c r="D302" s="1"/>
      <c r="E302" s="3"/>
      <c r="N302" s="1"/>
      <c r="O302" s="1"/>
      <c r="P302" s="1"/>
    </row>
    <row r="303" spans="2:16">
      <c r="B303" s="1"/>
      <c r="C303" s="3"/>
      <c r="D303" s="1"/>
      <c r="E303" s="3"/>
      <c r="N303" s="1"/>
      <c r="O303" s="1"/>
      <c r="P303" s="1"/>
    </row>
    <row r="304" spans="2:16">
      <c r="B304" s="1"/>
      <c r="C304" s="3"/>
      <c r="D304" s="1"/>
      <c r="E304" s="3"/>
      <c r="N304" s="1"/>
      <c r="O304" s="1"/>
      <c r="P304" s="1"/>
    </row>
    <row r="305" spans="2:16">
      <c r="B305" s="1"/>
      <c r="C305" s="3"/>
      <c r="D305" s="1"/>
      <c r="E305" s="3"/>
      <c r="N305" s="1"/>
      <c r="O305" s="1"/>
      <c r="P305" s="1"/>
    </row>
    <row r="306" spans="2:16">
      <c r="B306" s="1"/>
      <c r="C306" s="3"/>
      <c r="D306" s="1"/>
      <c r="E306" s="3"/>
      <c r="N306" s="1"/>
      <c r="O306" s="1"/>
      <c r="P306" s="1"/>
    </row>
    <row r="307" spans="2:16">
      <c r="B307" s="1"/>
      <c r="C307" s="3"/>
      <c r="D307" s="1"/>
      <c r="E307" s="3"/>
      <c r="N307" s="1"/>
      <c r="O307" s="1"/>
      <c r="P307" s="1"/>
    </row>
    <row r="308" spans="2:16">
      <c r="B308" s="1"/>
      <c r="C308" s="3"/>
      <c r="D308" s="1"/>
      <c r="E308" s="3"/>
      <c r="N308" s="1"/>
      <c r="O308" s="1"/>
      <c r="P308" s="1"/>
    </row>
    <row r="309" spans="2:16">
      <c r="B309" s="1"/>
      <c r="C309" s="3"/>
      <c r="D309" s="1"/>
      <c r="E309" s="3"/>
      <c r="N309" s="1"/>
      <c r="O309" s="1"/>
      <c r="P309" s="1"/>
    </row>
    <row r="310" spans="2:16">
      <c r="B310" s="1"/>
      <c r="C310" s="3"/>
      <c r="D310" s="1"/>
      <c r="E310" s="3"/>
      <c r="N310" s="1"/>
      <c r="O310" s="1"/>
      <c r="P310" s="1"/>
    </row>
    <row r="311" spans="2:16">
      <c r="B311" s="1"/>
      <c r="C311" s="3"/>
      <c r="D311" s="1"/>
      <c r="E311" s="3"/>
      <c r="N311" s="1"/>
      <c r="O311" s="1"/>
      <c r="P311" s="1"/>
    </row>
    <row r="312" spans="2:16">
      <c r="B312" s="1"/>
      <c r="C312" s="3"/>
      <c r="D312" s="1"/>
      <c r="E312" s="3"/>
      <c r="N312" s="1"/>
      <c r="O312" s="1"/>
      <c r="P312" s="1"/>
    </row>
    <row r="313" spans="2:16">
      <c r="B313" s="1"/>
      <c r="C313" s="3"/>
      <c r="D313" s="1"/>
      <c r="E313" s="3"/>
      <c r="N313" s="1"/>
      <c r="O313" s="1"/>
      <c r="P313" s="1"/>
    </row>
    <row r="314" spans="2:16">
      <c r="B314" s="1"/>
      <c r="C314" s="3"/>
      <c r="D314" s="1"/>
      <c r="E314" s="3"/>
      <c r="N314" s="1"/>
      <c r="O314" s="1"/>
      <c r="P314" s="1"/>
    </row>
    <row r="315" spans="2:16">
      <c r="B315" s="1"/>
      <c r="C315" s="3"/>
      <c r="D315" s="1"/>
      <c r="E315" s="3"/>
      <c r="N315" s="1"/>
      <c r="O315" s="1"/>
      <c r="P315" s="1"/>
    </row>
    <row r="316" spans="2:16">
      <c r="B316" s="1"/>
      <c r="C316" s="3"/>
      <c r="D316" s="1"/>
      <c r="E316" s="3"/>
      <c r="N316" s="1"/>
      <c r="O316" s="1"/>
      <c r="P316" s="1"/>
    </row>
    <row r="317" spans="2:16">
      <c r="B317" s="1"/>
      <c r="C317" s="3"/>
      <c r="D317" s="1"/>
      <c r="E317" s="3"/>
      <c r="N317" s="1"/>
      <c r="O317" s="1"/>
      <c r="P317" s="1"/>
    </row>
    <row r="318" spans="2:16">
      <c r="B318" s="1"/>
      <c r="C318" s="3"/>
      <c r="D318" s="1"/>
      <c r="E318" s="3"/>
      <c r="N318" s="1"/>
      <c r="O318" s="1"/>
      <c r="P318" s="1"/>
    </row>
    <row r="319" spans="2:16">
      <c r="B319" s="1"/>
      <c r="C319" s="3"/>
      <c r="D319" s="1"/>
      <c r="E319" s="3"/>
      <c r="N319" s="1"/>
      <c r="O319" s="1"/>
      <c r="P319" s="1"/>
    </row>
    <row r="320" spans="2:16">
      <c r="B320" s="1"/>
      <c r="C320" s="3"/>
      <c r="D320" s="1"/>
      <c r="E320" s="3"/>
      <c r="N320" s="1"/>
      <c r="O320" s="1"/>
      <c r="P320" s="1"/>
    </row>
    <row r="321" spans="2:16">
      <c r="B321" s="1"/>
      <c r="C321" s="3"/>
      <c r="D321" s="1"/>
      <c r="E321" s="3"/>
      <c r="N321" s="1"/>
      <c r="O321" s="1"/>
      <c r="P321" s="1"/>
    </row>
    <row r="322" spans="2:16">
      <c r="B322" s="1"/>
      <c r="C322" s="3"/>
      <c r="D322" s="1"/>
      <c r="E322" s="3"/>
      <c r="N322" s="1"/>
      <c r="O322" s="1"/>
      <c r="P322" s="1"/>
    </row>
    <row r="323" spans="2:16">
      <c r="B323" s="1"/>
      <c r="C323" s="3"/>
      <c r="D323" s="1"/>
      <c r="E323" s="3"/>
      <c r="N323" s="1"/>
      <c r="O323" s="1"/>
      <c r="P323" s="1"/>
    </row>
    <row r="324" spans="2:16">
      <c r="B324" s="1"/>
      <c r="C324" s="3"/>
      <c r="D324" s="1"/>
      <c r="E324" s="3"/>
      <c r="N324" s="1"/>
      <c r="O324" s="1"/>
      <c r="P324" s="1"/>
    </row>
    <row r="325" spans="2:16">
      <c r="B325" s="1"/>
      <c r="C325" s="3"/>
      <c r="D325" s="1"/>
      <c r="E325" s="3"/>
      <c r="N325" s="1"/>
      <c r="O325" s="1"/>
      <c r="P325" s="1"/>
    </row>
    <row r="326" spans="2:16">
      <c r="B326" s="1"/>
      <c r="C326" s="3"/>
      <c r="D326" s="1"/>
      <c r="E326" s="3"/>
      <c r="N326" s="1"/>
      <c r="O326" s="1"/>
      <c r="P326" s="1"/>
    </row>
    <row r="327" spans="2:16">
      <c r="B327" s="1"/>
      <c r="C327" s="3"/>
      <c r="D327" s="1"/>
      <c r="E327" s="3"/>
      <c r="N327" s="1"/>
      <c r="O327" s="1"/>
      <c r="P327" s="1"/>
    </row>
    <row r="328" spans="2:16">
      <c r="B328" s="1"/>
      <c r="C328" s="3"/>
      <c r="D328" s="1"/>
      <c r="E328" s="3"/>
      <c r="N328" s="1"/>
      <c r="O328" s="1"/>
      <c r="P328" s="1"/>
    </row>
    <row r="329" spans="2:16">
      <c r="B329" s="1"/>
      <c r="C329" s="3"/>
      <c r="D329" s="1"/>
      <c r="E329" s="3"/>
      <c r="N329" s="1"/>
      <c r="O329" s="1"/>
      <c r="P329" s="1"/>
    </row>
    <row r="330" spans="2:16">
      <c r="B330" s="1"/>
      <c r="C330" s="3"/>
      <c r="D330" s="1"/>
      <c r="E330" s="3"/>
      <c r="N330" s="1"/>
      <c r="O330" s="1"/>
      <c r="P330" s="1"/>
    </row>
    <row r="331" spans="2:16">
      <c r="B331" s="1"/>
      <c r="C331" s="3"/>
      <c r="D331" s="1"/>
      <c r="E331" s="3"/>
      <c r="N331" s="1"/>
      <c r="O331" s="1"/>
      <c r="P331" s="1"/>
    </row>
    <row r="332" spans="2:16">
      <c r="B332" s="1"/>
      <c r="C332" s="3"/>
      <c r="D332" s="1"/>
      <c r="E332" s="3"/>
      <c r="N332" s="1"/>
      <c r="O332" s="1"/>
      <c r="P332" s="1"/>
    </row>
    <row r="333" spans="2:16">
      <c r="B333" s="1"/>
      <c r="C333" s="3"/>
      <c r="D333" s="1"/>
      <c r="E333" s="3"/>
      <c r="N333" s="1"/>
      <c r="O333" s="1"/>
      <c r="P333" s="1"/>
    </row>
    <row r="334" spans="2:16">
      <c r="B334" s="1"/>
      <c r="C334" s="3"/>
      <c r="D334" s="1"/>
      <c r="E334" s="3"/>
      <c r="N334" s="1"/>
      <c r="O334" s="1"/>
      <c r="P334" s="1"/>
    </row>
    <row r="335" spans="2:16">
      <c r="B335" s="1"/>
      <c r="C335" s="3"/>
      <c r="D335" s="1"/>
      <c r="E335" s="3"/>
      <c r="N335" s="1"/>
      <c r="O335" s="1"/>
      <c r="P335" s="1"/>
    </row>
    <row r="336" spans="2:16">
      <c r="B336" s="1"/>
      <c r="C336" s="3"/>
      <c r="D336" s="1"/>
      <c r="E336" s="3"/>
      <c r="N336" s="1"/>
      <c r="O336" s="1"/>
      <c r="P336" s="1"/>
    </row>
    <row r="337" spans="2:16">
      <c r="B337" s="1"/>
      <c r="C337" s="3"/>
      <c r="D337" s="1"/>
      <c r="E337" s="3"/>
      <c r="N337" s="1"/>
      <c r="O337" s="1"/>
      <c r="P337" s="1"/>
    </row>
    <row r="338" spans="2:16">
      <c r="B338" s="1"/>
      <c r="C338" s="3"/>
      <c r="D338" s="1"/>
      <c r="E338" s="3"/>
      <c r="N338" s="1"/>
      <c r="O338" s="1"/>
      <c r="P338" s="1"/>
    </row>
    <row r="339" spans="2:16">
      <c r="B339" s="1"/>
      <c r="C339" s="3"/>
      <c r="D339" s="1"/>
      <c r="E339" s="3"/>
      <c r="N339" s="1"/>
      <c r="O339" s="1"/>
      <c r="P339" s="1"/>
    </row>
    <row r="340" spans="2:16">
      <c r="B340" s="1"/>
      <c r="C340" s="3"/>
      <c r="D340" s="1"/>
      <c r="E340" s="3"/>
      <c r="N340" s="1"/>
      <c r="O340" s="1"/>
      <c r="P340" s="1"/>
    </row>
    <row r="341" spans="2:16">
      <c r="B341" s="1"/>
      <c r="C341" s="3"/>
      <c r="D341" s="1"/>
      <c r="E341" s="3"/>
      <c r="N341" s="1"/>
      <c r="O341" s="1"/>
      <c r="P341" s="1"/>
    </row>
    <row r="342" spans="2:16">
      <c r="B342" s="1"/>
      <c r="C342" s="3"/>
      <c r="D342" s="1"/>
      <c r="E342" s="3"/>
      <c r="N342" s="1"/>
      <c r="O342" s="1"/>
      <c r="P342" s="1"/>
    </row>
    <row r="343" spans="2:16">
      <c r="B343" s="1"/>
      <c r="C343" s="3"/>
      <c r="D343" s="1"/>
      <c r="E343" s="3"/>
      <c r="N343" s="1"/>
      <c r="O343" s="1"/>
      <c r="P343" s="1"/>
    </row>
    <row r="344" spans="2:16">
      <c r="B344" s="1"/>
      <c r="C344" s="3"/>
      <c r="D344" s="1"/>
      <c r="E344" s="3"/>
      <c r="N344" s="1"/>
      <c r="O344" s="1"/>
      <c r="P344" s="1"/>
    </row>
    <row r="345" spans="2:16">
      <c r="B345" s="1"/>
      <c r="C345" s="3"/>
      <c r="D345" s="1"/>
      <c r="E345" s="3"/>
      <c r="N345" s="1"/>
      <c r="O345" s="1"/>
      <c r="P345" s="1"/>
    </row>
    <row r="346" spans="2:16">
      <c r="B346" s="1"/>
      <c r="C346" s="3"/>
      <c r="D346" s="1"/>
      <c r="E346" s="3"/>
      <c r="N346" s="1"/>
      <c r="O346" s="1"/>
      <c r="P346" s="1"/>
    </row>
    <row r="347" spans="2:16">
      <c r="B347" s="1"/>
      <c r="C347" s="3"/>
      <c r="D347" s="1"/>
      <c r="E347" s="3"/>
      <c r="N347" s="1"/>
      <c r="O347" s="1"/>
      <c r="P347" s="1"/>
    </row>
    <row r="348" spans="2:16">
      <c r="B348" s="1"/>
      <c r="C348" s="3"/>
      <c r="D348" s="1"/>
      <c r="E348" s="3"/>
      <c r="N348" s="1"/>
      <c r="O348" s="1"/>
      <c r="P348" s="1"/>
    </row>
    <row r="349" spans="2:16">
      <c r="B349" s="1"/>
      <c r="C349" s="3"/>
      <c r="D349" s="1"/>
      <c r="E349" s="3"/>
      <c r="N349" s="1"/>
      <c r="O349" s="1"/>
      <c r="P349" s="1"/>
    </row>
    <row r="350" spans="2:16">
      <c r="B350" s="1"/>
      <c r="C350" s="3"/>
      <c r="D350" s="1"/>
      <c r="E350" s="3"/>
      <c r="N350" s="1"/>
      <c r="O350" s="1"/>
      <c r="P350" s="1"/>
    </row>
    <row r="351" spans="2:16">
      <c r="B351" s="1"/>
      <c r="C351" s="3"/>
      <c r="D351" s="1"/>
      <c r="E351" s="3"/>
      <c r="N351" s="1"/>
      <c r="O351" s="1"/>
      <c r="P351" s="1"/>
    </row>
    <row r="352" spans="2:16">
      <c r="B352" s="1"/>
      <c r="C352" s="3"/>
      <c r="D352" s="1"/>
      <c r="E352" s="3"/>
      <c r="N352" s="1"/>
      <c r="O352" s="1"/>
      <c r="P352" s="1"/>
    </row>
    <row r="353" spans="2:16">
      <c r="B353" s="1"/>
      <c r="C353" s="3"/>
      <c r="D353" s="1"/>
      <c r="E353" s="3"/>
      <c r="N353" s="1"/>
      <c r="O353" s="1"/>
      <c r="P353" s="1"/>
    </row>
    <row r="354" spans="2:16">
      <c r="B354" s="1"/>
      <c r="C354" s="3"/>
      <c r="D354" s="1"/>
      <c r="E354" s="3"/>
      <c r="N354" s="1"/>
      <c r="O354" s="1"/>
      <c r="P354" s="1"/>
    </row>
    <row r="355" spans="2:16">
      <c r="B355" s="1"/>
      <c r="C355" s="3"/>
      <c r="D355" s="1"/>
      <c r="E355" s="3"/>
      <c r="N355" s="1"/>
      <c r="O355" s="1"/>
      <c r="P355" s="1"/>
    </row>
    <row r="356" spans="2:16">
      <c r="B356" s="1"/>
      <c r="C356" s="3"/>
      <c r="D356" s="1"/>
      <c r="E356" s="3"/>
      <c r="N356" s="1"/>
      <c r="O356" s="1"/>
      <c r="P356" s="1"/>
    </row>
    <row r="357" spans="2:16">
      <c r="B357" s="1"/>
      <c r="C357" s="3"/>
      <c r="D357" s="1"/>
      <c r="E357" s="3"/>
      <c r="N357" s="1"/>
      <c r="O357" s="1"/>
      <c r="P357" s="1"/>
    </row>
    <row r="358" spans="2:16">
      <c r="B358" s="1"/>
      <c r="C358" s="3"/>
      <c r="D358" s="1"/>
      <c r="E358" s="3"/>
      <c r="N358" s="1"/>
      <c r="O358" s="1"/>
      <c r="P358" s="1"/>
    </row>
    <row r="359" spans="2:16">
      <c r="B359" s="1"/>
      <c r="C359" s="3"/>
      <c r="D359" s="1"/>
      <c r="E359" s="3"/>
      <c r="N359" s="1"/>
      <c r="O359" s="1"/>
      <c r="P359" s="1"/>
    </row>
    <row r="360" spans="2:16">
      <c r="B360" s="1"/>
      <c r="C360" s="3"/>
      <c r="D360" s="1"/>
      <c r="E360" s="3"/>
      <c r="N360" s="1"/>
      <c r="O360" s="1"/>
      <c r="P360" s="1"/>
    </row>
    <row r="361" spans="2:16">
      <c r="B361" s="1"/>
      <c r="C361" s="3"/>
      <c r="D361" s="1"/>
      <c r="E361" s="3"/>
      <c r="N361" s="1"/>
      <c r="O361" s="1"/>
      <c r="P361" s="1"/>
    </row>
    <row r="362" spans="2:16">
      <c r="B362" s="1"/>
      <c r="C362" s="3"/>
      <c r="D362" s="1"/>
      <c r="E362" s="3"/>
      <c r="N362" s="1"/>
      <c r="O362" s="1"/>
      <c r="P362" s="1"/>
    </row>
    <row r="363" spans="2:16">
      <c r="B363" s="1"/>
      <c r="C363" s="3"/>
      <c r="D363" s="1"/>
      <c r="E363" s="3"/>
      <c r="N363" s="1"/>
      <c r="O363" s="1"/>
      <c r="P363" s="1"/>
    </row>
    <row r="364" spans="2:16">
      <c r="B364" s="1"/>
      <c r="C364" s="3"/>
      <c r="D364" s="1"/>
      <c r="E364" s="3"/>
      <c r="N364" s="1"/>
      <c r="O364" s="1"/>
      <c r="P364" s="1"/>
    </row>
    <row r="365" spans="2:16">
      <c r="B365" s="1"/>
      <c r="C365" s="3"/>
      <c r="D365" s="1"/>
      <c r="E365" s="3"/>
      <c r="N365" s="1"/>
      <c r="O365" s="1"/>
      <c r="P365" s="1"/>
    </row>
    <row r="366" spans="2:16">
      <c r="B366" s="1"/>
      <c r="C366" s="3"/>
      <c r="D366" s="1"/>
      <c r="E366" s="3"/>
      <c r="N366" s="1"/>
      <c r="O366" s="1"/>
      <c r="P366" s="1"/>
    </row>
    <row r="367" spans="2:16">
      <c r="B367" s="1"/>
      <c r="C367" s="3"/>
      <c r="D367" s="1"/>
      <c r="E367" s="3"/>
      <c r="N367" s="1"/>
      <c r="O367" s="1"/>
      <c r="P367" s="1"/>
    </row>
    <row r="368" spans="2:16">
      <c r="B368" s="1"/>
      <c r="C368" s="3"/>
      <c r="D368" s="1"/>
      <c r="E368" s="3"/>
      <c r="N368" s="1"/>
      <c r="O368" s="1"/>
      <c r="P368" s="1"/>
    </row>
    <row r="369" spans="2:16">
      <c r="B369" s="1"/>
      <c r="C369" s="3"/>
      <c r="D369" s="1"/>
      <c r="E369" s="3"/>
      <c r="N369" s="1"/>
      <c r="O369" s="1"/>
      <c r="P369" s="1"/>
    </row>
    <row r="370" spans="2:16">
      <c r="B370" s="1"/>
      <c r="C370" s="3"/>
      <c r="D370" s="1"/>
      <c r="E370" s="3"/>
      <c r="N370" s="1"/>
      <c r="O370" s="1"/>
      <c r="P370" s="1"/>
    </row>
    <row r="371" spans="2:16">
      <c r="B371" s="1"/>
      <c r="C371" s="3"/>
      <c r="D371" s="1"/>
      <c r="E371" s="3"/>
      <c r="N371" s="1"/>
      <c r="O371" s="1"/>
      <c r="P371" s="1"/>
    </row>
    <row r="372" spans="2:16">
      <c r="B372" s="1"/>
      <c r="C372" s="3"/>
      <c r="D372" s="1"/>
      <c r="E372" s="3"/>
      <c r="N372" s="1"/>
      <c r="O372" s="1"/>
      <c r="P372" s="1"/>
    </row>
    <row r="373" spans="2:16">
      <c r="B373" s="1"/>
      <c r="C373" s="3"/>
      <c r="D373" s="1"/>
      <c r="E373" s="3"/>
      <c r="N373" s="1"/>
      <c r="O373" s="1"/>
      <c r="P373" s="1"/>
    </row>
    <row r="374" spans="2:16">
      <c r="B374" s="1"/>
      <c r="C374" s="3"/>
      <c r="D374" s="1"/>
      <c r="E374" s="3"/>
      <c r="N374" s="1"/>
      <c r="O374" s="1"/>
      <c r="P374" s="1"/>
    </row>
    <row r="375" spans="2:16">
      <c r="B375" s="1"/>
      <c r="C375" s="3"/>
      <c r="D375" s="1"/>
      <c r="E375" s="3"/>
      <c r="N375" s="1"/>
      <c r="O375" s="1"/>
      <c r="P375" s="1"/>
    </row>
    <row r="376" spans="2:16">
      <c r="B376" s="1"/>
      <c r="C376" s="3"/>
      <c r="D376" s="1"/>
      <c r="E376" s="3"/>
      <c r="N376" s="1"/>
      <c r="O376" s="1"/>
      <c r="P376" s="1"/>
    </row>
    <row r="377" spans="2:16">
      <c r="B377" s="1"/>
      <c r="C377" s="3"/>
      <c r="D377" s="1"/>
      <c r="E377" s="3"/>
      <c r="N377" s="1"/>
      <c r="O377" s="1"/>
      <c r="P377" s="1"/>
    </row>
    <row r="378" spans="2:16">
      <c r="B378" s="1"/>
      <c r="C378" s="3"/>
      <c r="D378" s="1"/>
      <c r="E378" s="3"/>
      <c r="N378" s="1"/>
      <c r="O378" s="1"/>
      <c r="P378" s="1"/>
    </row>
    <row r="379" spans="2:16">
      <c r="B379" s="1"/>
      <c r="C379" s="3"/>
      <c r="D379" s="1"/>
      <c r="E379" s="3"/>
      <c r="N379" s="1"/>
      <c r="O379" s="1"/>
      <c r="P379" s="1"/>
    </row>
    <row r="380" spans="2:16">
      <c r="B380" s="1"/>
      <c r="C380" s="3"/>
      <c r="D380" s="1"/>
      <c r="E380" s="3"/>
      <c r="N380" s="1"/>
      <c r="O380" s="1"/>
      <c r="P380" s="1"/>
    </row>
    <row r="381" spans="2:16">
      <c r="B381" s="1"/>
      <c r="C381" s="3"/>
      <c r="D381" s="1"/>
      <c r="E381" s="3"/>
      <c r="N381" s="1"/>
      <c r="O381" s="1"/>
      <c r="P381" s="1"/>
    </row>
    <row r="382" spans="2:16">
      <c r="B382" s="1"/>
      <c r="C382" s="3"/>
      <c r="D382" s="1"/>
      <c r="E382" s="3"/>
      <c r="N382" s="1"/>
      <c r="O382" s="1"/>
      <c r="P382" s="1"/>
    </row>
    <row r="383" spans="2:16">
      <c r="B383" s="1"/>
      <c r="C383" s="3"/>
      <c r="D383" s="1"/>
      <c r="E383" s="3"/>
      <c r="N383" s="1"/>
      <c r="O383" s="1"/>
      <c r="P383" s="1"/>
    </row>
    <row r="384" spans="2:16">
      <c r="B384" s="1"/>
      <c r="C384" s="3"/>
      <c r="D384" s="1"/>
      <c r="E384" s="3"/>
      <c r="N384" s="1"/>
      <c r="O384" s="1"/>
      <c r="P384" s="1"/>
    </row>
    <row r="385" spans="2:16">
      <c r="B385" s="1"/>
      <c r="C385" s="3"/>
      <c r="D385" s="1"/>
      <c r="E385" s="3"/>
      <c r="N385" s="1"/>
      <c r="O385" s="1"/>
      <c r="P385" s="1"/>
    </row>
    <row r="386" spans="2:16">
      <c r="B386" s="1"/>
      <c r="C386" s="3"/>
      <c r="D386" s="1"/>
      <c r="E386" s="3"/>
      <c r="N386" s="1"/>
      <c r="O386" s="1"/>
      <c r="P386" s="1"/>
    </row>
    <row r="387" spans="2:16">
      <c r="B387" s="1"/>
      <c r="C387" s="3"/>
      <c r="D387" s="1"/>
      <c r="E387" s="3"/>
      <c r="N387" s="1"/>
      <c r="O387" s="1"/>
      <c r="P387" s="1"/>
    </row>
    <row r="388" spans="2:16">
      <c r="B388" s="1"/>
      <c r="C388" s="3"/>
      <c r="D388" s="1"/>
      <c r="E388" s="3"/>
      <c r="N388" s="1"/>
      <c r="O388" s="1"/>
      <c r="P388" s="1"/>
    </row>
    <row r="389" spans="2:16">
      <c r="B389" s="1"/>
      <c r="C389" s="3"/>
      <c r="D389" s="1"/>
      <c r="E389" s="3"/>
      <c r="N389" s="1"/>
      <c r="O389" s="1"/>
      <c r="P389" s="1"/>
    </row>
    <row r="390" spans="2:16">
      <c r="B390" s="1"/>
      <c r="C390" s="3"/>
      <c r="D390" s="1"/>
      <c r="E390" s="3"/>
      <c r="N390" s="1"/>
      <c r="O390" s="1"/>
      <c r="P390" s="1"/>
    </row>
    <row r="391" spans="2:16">
      <c r="B391" s="1"/>
      <c r="C391" s="3"/>
      <c r="D391" s="1"/>
      <c r="E391" s="3"/>
      <c r="N391" s="1"/>
      <c r="O391" s="1"/>
      <c r="P391" s="1"/>
    </row>
    <row r="392" spans="2:16">
      <c r="B392" s="1"/>
      <c r="C392" s="3"/>
      <c r="D392" s="1"/>
      <c r="E392" s="3"/>
      <c r="N392" s="1"/>
      <c r="O392" s="1"/>
      <c r="P392" s="1"/>
    </row>
    <row r="393" spans="2:16">
      <c r="B393" s="1"/>
      <c r="C393" s="3"/>
      <c r="D393" s="1"/>
      <c r="E393" s="3"/>
      <c r="N393" s="1"/>
      <c r="O393" s="1"/>
      <c r="P393" s="1"/>
    </row>
    <row r="394" spans="2:16">
      <c r="B394" s="1"/>
      <c r="C394" s="3"/>
      <c r="D394" s="1"/>
      <c r="E394" s="3"/>
      <c r="N394" s="1"/>
      <c r="O394" s="1"/>
      <c r="P394" s="1"/>
    </row>
    <row r="395" spans="2:16">
      <c r="B395" s="1"/>
      <c r="C395" s="3"/>
      <c r="D395" s="1"/>
      <c r="E395" s="3"/>
      <c r="N395" s="1"/>
      <c r="O395" s="1"/>
      <c r="P395" s="1"/>
    </row>
    <row r="396" spans="2:16">
      <c r="B396" s="1"/>
      <c r="C396" s="3"/>
      <c r="D396" s="1"/>
      <c r="E396" s="3"/>
      <c r="N396" s="1"/>
      <c r="O396" s="1"/>
      <c r="P396" s="1"/>
    </row>
    <row r="397" spans="2:16">
      <c r="B397" s="1"/>
      <c r="C397" s="3"/>
      <c r="D397" s="1"/>
      <c r="E397" s="3"/>
      <c r="N397" s="1"/>
      <c r="O397" s="1"/>
      <c r="P397" s="1"/>
    </row>
    <row r="398" spans="2:16">
      <c r="B398" s="1"/>
      <c r="C398" s="3"/>
      <c r="D398" s="1"/>
      <c r="E398" s="3"/>
      <c r="N398" s="1"/>
      <c r="O398" s="1"/>
      <c r="P398" s="1"/>
    </row>
    <row r="399" spans="2:16">
      <c r="B399" s="1"/>
      <c r="C399" s="3"/>
      <c r="D399" s="1"/>
      <c r="E399" s="3"/>
      <c r="N399" s="1"/>
      <c r="O399" s="1"/>
      <c r="P399" s="1"/>
    </row>
    <row r="400" spans="2:16">
      <c r="B400" s="1"/>
      <c r="C400" s="3"/>
      <c r="D400" s="1"/>
      <c r="E400" s="3"/>
      <c r="N400" s="1"/>
      <c r="O400" s="1"/>
      <c r="P400" s="1"/>
    </row>
    <row r="401" spans="2:16">
      <c r="B401" s="1"/>
      <c r="C401" s="3"/>
      <c r="D401" s="1"/>
      <c r="E401" s="3"/>
      <c r="N401" s="1"/>
      <c r="O401" s="1"/>
      <c r="P401" s="1"/>
    </row>
    <row r="402" spans="2:16">
      <c r="B402" s="1"/>
      <c r="C402" s="3"/>
      <c r="D402" s="1"/>
      <c r="E402" s="3"/>
      <c r="N402" s="1"/>
      <c r="O402" s="1"/>
      <c r="P402" s="1"/>
    </row>
    <row r="403" spans="2:16">
      <c r="B403" s="1"/>
      <c r="C403" s="3"/>
      <c r="D403" s="1"/>
      <c r="E403" s="3"/>
      <c r="N403" s="1"/>
      <c r="O403" s="1"/>
      <c r="P403" s="1"/>
    </row>
    <row r="404" spans="2:16">
      <c r="B404" s="1"/>
      <c r="C404" s="3"/>
      <c r="D404" s="1"/>
      <c r="E404" s="3"/>
      <c r="N404" s="1"/>
      <c r="O404" s="1"/>
      <c r="P404" s="1"/>
    </row>
    <row r="405" spans="2:16">
      <c r="B405" s="1"/>
      <c r="C405" s="3"/>
      <c r="D405" s="1"/>
      <c r="E405" s="3"/>
      <c r="N405" s="1"/>
      <c r="O405" s="1"/>
      <c r="P405" s="1"/>
    </row>
    <row r="406" spans="2:16">
      <c r="B406" s="1"/>
      <c r="C406" s="3"/>
      <c r="D406" s="1"/>
      <c r="E406" s="3"/>
      <c r="N406" s="1"/>
      <c r="O406" s="1"/>
      <c r="P406" s="1"/>
    </row>
    <row r="407" spans="2:16">
      <c r="B407" s="1"/>
      <c r="C407" s="3"/>
      <c r="D407" s="1"/>
      <c r="E407" s="3"/>
      <c r="N407" s="1"/>
      <c r="O407" s="1"/>
      <c r="P407" s="1"/>
    </row>
    <row r="408" spans="2:16">
      <c r="B408" s="1"/>
      <c r="C408" s="3"/>
      <c r="D408" s="1"/>
      <c r="E408" s="3"/>
      <c r="N408" s="1"/>
      <c r="O408" s="1"/>
      <c r="P408" s="1"/>
    </row>
    <row r="409" spans="2:16">
      <c r="B409" s="1"/>
      <c r="C409" s="3"/>
      <c r="D409" s="1"/>
      <c r="E409" s="3"/>
      <c r="N409" s="1"/>
      <c r="O409" s="1"/>
      <c r="P409" s="1"/>
    </row>
    <row r="410" spans="2:16">
      <c r="B410" s="1"/>
      <c r="C410" s="3"/>
      <c r="D410" s="1"/>
      <c r="E410" s="3"/>
      <c r="N410" s="1"/>
      <c r="O410" s="1"/>
      <c r="P410" s="1"/>
    </row>
    <row r="411" spans="2:16">
      <c r="B411" s="1"/>
      <c r="C411" s="3"/>
      <c r="D411" s="1"/>
      <c r="E411" s="3"/>
      <c r="N411" s="1"/>
      <c r="O411" s="1"/>
      <c r="P411" s="1"/>
    </row>
    <row r="412" spans="2:16">
      <c r="B412" s="1"/>
      <c r="C412" s="3"/>
      <c r="D412" s="1"/>
      <c r="E412" s="3"/>
      <c r="N412" s="1"/>
      <c r="O412" s="1"/>
      <c r="P412" s="1"/>
    </row>
    <row r="413" spans="2:16">
      <c r="B413" s="1"/>
      <c r="C413" s="3"/>
      <c r="D413" s="1"/>
      <c r="E413" s="3"/>
      <c r="N413" s="1"/>
      <c r="O413" s="1"/>
      <c r="P413" s="1"/>
    </row>
    <row r="414" spans="2:16">
      <c r="B414" s="1"/>
      <c r="C414" s="3"/>
      <c r="D414" s="1"/>
      <c r="E414" s="3"/>
      <c r="N414" s="1"/>
      <c r="O414" s="1"/>
      <c r="P414" s="1"/>
    </row>
    <row r="415" spans="2:16">
      <c r="B415" s="1"/>
      <c r="C415" s="3"/>
      <c r="D415" s="1"/>
      <c r="E415" s="3"/>
      <c r="N415" s="1"/>
      <c r="O415" s="1"/>
      <c r="P415" s="1"/>
    </row>
    <row r="416" spans="2:16">
      <c r="B416" s="1"/>
      <c r="C416" s="3"/>
      <c r="D416" s="1"/>
      <c r="E416" s="3"/>
      <c r="N416" s="1"/>
      <c r="O416" s="1"/>
      <c r="P416" s="1"/>
    </row>
    <row r="417" spans="2:16">
      <c r="B417" s="1"/>
      <c r="C417" s="3"/>
      <c r="D417" s="1"/>
      <c r="E417" s="3"/>
      <c r="N417" s="1"/>
      <c r="O417" s="1"/>
      <c r="P417" s="1"/>
    </row>
    <row r="418" spans="2:16">
      <c r="B418" s="1"/>
      <c r="C418" s="3"/>
      <c r="D418" s="1"/>
      <c r="E418" s="3"/>
      <c r="N418" s="1"/>
      <c r="O418" s="1"/>
      <c r="P418" s="1"/>
    </row>
    <row r="419" spans="2:16">
      <c r="B419" s="1"/>
      <c r="C419" s="3"/>
      <c r="D419" s="1"/>
      <c r="E419" s="3"/>
      <c r="N419" s="1"/>
      <c r="O419" s="1"/>
      <c r="P419" s="1"/>
    </row>
    <row r="420" spans="2:16">
      <c r="B420" s="1"/>
      <c r="C420" s="3"/>
      <c r="D420" s="1"/>
      <c r="E420" s="3"/>
      <c r="N420" s="1"/>
      <c r="O420" s="1"/>
      <c r="P420" s="1"/>
    </row>
    <row r="421" spans="2:16">
      <c r="B421" s="1"/>
      <c r="C421" s="3"/>
      <c r="D421" s="1"/>
      <c r="E421" s="3"/>
      <c r="N421" s="1"/>
      <c r="O421" s="1"/>
      <c r="P421" s="1"/>
    </row>
    <row r="422" spans="2:16">
      <c r="B422" s="1"/>
      <c r="C422" s="3"/>
      <c r="D422" s="1"/>
      <c r="E422" s="3"/>
      <c r="N422" s="1"/>
      <c r="O422" s="1"/>
      <c r="P422" s="1"/>
    </row>
    <row r="423" spans="2:16">
      <c r="B423" s="1"/>
      <c r="C423" s="3"/>
      <c r="D423" s="1"/>
      <c r="E423" s="3"/>
      <c r="N423" s="1"/>
      <c r="O423" s="1"/>
      <c r="P423" s="1"/>
    </row>
    <row r="424" spans="2:16">
      <c r="B424" s="1"/>
      <c r="C424" s="3"/>
      <c r="D424" s="1"/>
      <c r="E424" s="3"/>
      <c r="N424" s="1"/>
      <c r="O424" s="1"/>
      <c r="P424" s="1"/>
    </row>
    <row r="425" spans="2:16">
      <c r="B425" s="1"/>
      <c r="C425" s="3"/>
      <c r="D425" s="1"/>
      <c r="E425" s="3"/>
      <c r="N425" s="1"/>
      <c r="O425" s="1"/>
      <c r="P425" s="1"/>
    </row>
    <row r="426" spans="2:16">
      <c r="B426" s="1"/>
      <c r="C426" s="3"/>
      <c r="D426" s="1"/>
      <c r="E426" s="3"/>
      <c r="N426" s="1"/>
      <c r="O426" s="1"/>
      <c r="P426" s="1"/>
    </row>
    <row r="427" spans="2:16">
      <c r="B427" s="1"/>
      <c r="C427" s="3"/>
      <c r="D427" s="1"/>
      <c r="E427" s="3"/>
      <c r="N427" s="1"/>
      <c r="O427" s="1"/>
      <c r="P427" s="1"/>
    </row>
    <row r="428" spans="2:16">
      <c r="B428" s="1"/>
      <c r="C428" s="3"/>
      <c r="D428" s="1"/>
      <c r="E428" s="3"/>
      <c r="N428" s="1"/>
      <c r="O428" s="1"/>
      <c r="P428" s="1"/>
    </row>
    <row r="429" spans="2:16">
      <c r="B429" s="1"/>
      <c r="C429" s="3"/>
      <c r="D429" s="1"/>
      <c r="E429" s="3"/>
      <c r="N429" s="1"/>
      <c r="O429" s="1"/>
      <c r="P429" s="1"/>
    </row>
    <row r="430" spans="2:16">
      <c r="B430" s="1"/>
      <c r="C430" s="3"/>
      <c r="D430" s="1"/>
      <c r="E430" s="3"/>
      <c r="N430" s="1"/>
      <c r="O430" s="1"/>
      <c r="P430" s="1"/>
    </row>
    <row r="431" spans="2:16">
      <c r="B431" s="1"/>
      <c r="C431" s="3"/>
      <c r="D431" s="1"/>
      <c r="E431" s="3"/>
      <c r="N431" s="1"/>
      <c r="O431" s="1"/>
      <c r="P431" s="1"/>
    </row>
    <row r="432" spans="2:16">
      <c r="B432" s="1"/>
      <c r="C432" s="3"/>
      <c r="D432" s="1"/>
      <c r="E432" s="3"/>
      <c r="N432" s="1"/>
      <c r="O432" s="1"/>
      <c r="P432" s="1"/>
    </row>
    <row r="433" spans="2:16">
      <c r="B433" s="1"/>
      <c r="C433" s="3"/>
      <c r="D433" s="1"/>
      <c r="E433" s="3"/>
      <c r="N433" s="1"/>
      <c r="O433" s="1"/>
      <c r="P433" s="1"/>
    </row>
    <row r="434" spans="2:16">
      <c r="B434" s="1"/>
      <c r="C434" s="3"/>
      <c r="D434" s="1"/>
      <c r="E434" s="3"/>
      <c r="N434" s="1"/>
      <c r="O434" s="1"/>
      <c r="P434" s="1"/>
    </row>
    <row r="435" spans="2:16">
      <c r="B435" s="1"/>
      <c r="C435" s="3"/>
      <c r="D435" s="1"/>
      <c r="E435" s="3"/>
      <c r="N435" s="1"/>
      <c r="O435" s="1"/>
      <c r="P435" s="1"/>
    </row>
    <row r="436" spans="2:16">
      <c r="B436" s="1"/>
      <c r="C436" s="3"/>
      <c r="D436" s="1"/>
      <c r="E436" s="3"/>
      <c r="N436" s="1"/>
      <c r="O436" s="1"/>
      <c r="P436" s="1"/>
    </row>
    <row r="437" spans="2:16">
      <c r="B437" s="1"/>
      <c r="C437" s="3"/>
      <c r="D437" s="1"/>
      <c r="E437" s="3"/>
      <c r="N437" s="1"/>
      <c r="O437" s="1"/>
      <c r="P437" s="1"/>
    </row>
    <row r="438" spans="2:16">
      <c r="B438" s="1"/>
      <c r="C438" s="3"/>
      <c r="D438" s="1"/>
      <c r="E438" s="3"/>
      <c r="N438" s="1"/>
      <c r="O438" s="1"/>
      <c r="P438" s="1"/>
    </row>
    <row r="439" spans="2:16">
      <c r="B439" s="1"/>
      <c r="C439" s="3"/>
      <c r="D439" s="1"/>
      <c r="E439" s="3"/>
      <c r="N439" s="1"/>
      <c r="O439" s="1"/>
      <c r="P439" s="1"/>
    </row>
    <row r="440" spans="2:16">
      <c r="B440" s="1"/>
      <c r="C440" s="3"/>
      <c r="D440" s="1"/>
      <c r="E440" s="3"/>
      <c r="N440" s="1"/>
      <c r="O440" s="1"/>
      <c r="P440" s="1"/>
    </row>
    <row r="441" spans="2:16">
      <c r="B441" s="1"/>
      <c r="C441" s="3"/>
      <c r="D441" s="1"/>
      <c r="E441" s="3"/>
      <c r="N441" s="1"/>
      <c r="O441" s="1"/>
      <c r="P441" s="1"/>
    </row>
    <row r="442" spans="2:16">
      <c r="B442" s="1"/>
      <c r="C442" s="3"/>
      <c r="D442" s="1"/>
      <c r="E442" s="3"/>
      <c r="N442" s="1"/>
      <c r="O442" s="1"/>
      <c r="P442" s="1"/>
    </row>
    <row r="443" spans="2:16">
      <c r="B443" s="1"/>
      <c r="C443" s="3"/>
      <c r="D443" s="1"/>
      <c r="E443" s="3"/>
      <c r="N443" s="1"/>
      <c r="O443" s="1"/>
      <c r="P443" s="1"/>
    </row>
    <row r="444" spans="2:16">
      <c r="B444" s="1"/>
      <c r="C444" s="3"/>
      <c r="D444" s="1"/>
      <c r="E444" s="3"/>
      <c r="N444" s="1"/>
      <c r="O444" s="1"/>
      <c r="P444" s="1"/>
    </row>
    <row r="445" spans="2:16">
      <c r="B445" s="1"/>
      <c r="C445" s="3"/>
      <c r="D445" s="1"/>
      <c r="E445" s="3"/>
      <c r="N445" s="1"/>
      <c r="O445" s="1"/>
      <c r="P445" s="1"/>
    </row>
    <row r="446" spans="2:16">
      <c r="B446" s="1"/>
      <c r="C446" s="3"/>
      <c r="D446" s="1"/>
      <c r="E446" s="3"/>
      <c r="N446" s="1"/>
      <c r="O446" s="1"/>
      <c r="P446" s="1"/>
    </row>
    <row r="447" spans="2:16">
      <c r="B447" s="1"/>
      <c r="C447" s="3"/>
      <c r="D447" s="1"/>
      <c r="E447" s="3"/>
      <c r="N447" s="1"/>
      <c r="O447" s="1"/>
      <c r="P447" s="1"/>
    </row>
    <row r="448" spans="2:16">
      <c r="B448" s="1"/>
      <c r="C448" s="3"/>
      <c r="D448" s="1"/>
      <c r="E448" s="3"/>
      <c r="N448" s="1"/>
      <c r="O448" s="1"/>
      <c r="P448" s="1"/>
    </row>
    <row r="449" spans="2:16">
      <c r="B449" s="1"/>
      <c r="C449" s="3"/>
      <c r="D449" s="1"/>
      <c r="E449" s="3"/>
      <c r="N449" s="1"/>
      <c r="O449" s="1"/>
      <c r="P449" s="1"/>
    </row>
    <row r="450" spans="2:16">
      <c r="B450" s="1"/>
      <c r="C450" s="3"/>
      <c r="D450" s="1"/>
      <c r="E450" s="3"/>
      <c r="N450" s="1"/>
      <c r="O450" s="1"/>
      <c r="P450" s="1"/>
    </row>
    <row r="451" spans="2:16">
      <c r="B451" s="1"/>
      <c r="C451" s="3"/>
      <c r="D451" s="1"/>
      <c r="E451" s="3"/>
      <c r="N451" s="1"/>
      <c r="O451" s="1"/>
      <c r="P451" s="1"/>
    </row>
    <row r="452" spans="2:16">
      <c r="B452" s="1"/>
      <c r="C452" s="3"/>
      <c r="D452" s="1"/>
      <c r="E452" s="3"/>
      <c r="N452" s="1"/>
      <c r="O452" s="1"/>
      <c r="P452" s="1"/>
    </row>
    <row r="453" spans="2:16">
      <c r="B453" s="1"/>
      <c r="C453" s="3"/>
      <c r="D453" s="1"/>
      <c r="E453" s="3"/>
      <c r="N453" s="1"/>
      <c r="O453" s="1"/>
      <c r="P453" s="1"/>
    </row>
    <row r="454" spans="2:16">
      <c r="B454" s="1"/>
      <c r="C454" s="3"/>
      <c r="D454" s="1"/>
      <c r="E454" s="3"/>
      <c r="N454" s="1"/>
      <c r="O454" s="1"/>
      <c r="P454" s="1"/>
    </row>
    <row r="455" spans="2:16">
      <c r="B455" s="1"/>
      <c r="C455" s="3"/>
      <c r="D455" s="1"/>
      <c r="E455" s="3"/>
      <c r="N455" s="1"/>
      <c r="O455" s="1"/>
      <c r="P455" s="1"/>
    </row>
    <row r="456" spans="2:16">
      <c r="B456" s="1"/>
      <c r="C456" s="3"/>
      <c r="D456" s="1"/>
      <c r="E456" s="3"/>
      <c r="N456" s="1"/>
      <c r="O456" s="1"/>
      <c r="P456" s="1"/>
    </row>
    <row r="457" spans="2:16">
      <c r="B457" s="1"/>
      <c r="C457" s="3"/>
      <c r="D457" s="1"/>
      <c r="E457" s="3"/>
      <c r="N457" s="1"/>
      <c r="O457" s="1"/>
      <c r="P457" s="1"/>
    </row>
    <row r="458" spans="2:16">
      <c r="B458" s="1"/>
      <c r="C458" s="3"/>
      <c r="D458" s="1"/>
      <c r="E458" s="3"/>
      <c r="N458" s="1"/>
      <c r="O458" s="1"/>
      <c r="P458" s="1"/>
    </row>
    <row r="459" spans="2:16">
      <c r="B459" s="1"/>
      <c r="C459" s="3"/>
      <c r="D459" s="1"/>
      <c r="E459" s="3"/>
      <c r="N459" s="1"/>
      <c r="O459" s="1"/>
      <c r="P459" s="1"/>
    </row>
    <row r="460" spans="2:16">
      <c r="B460" s="1"/>
      <c r="C460" s="3"/>
      <c r="D460" s="1"/>
      <c r="E460" s="3"/>
      <c r="N460" s="1"/>
      <c r="O460" s="1"/>
      <c r="P460" s="1"/>
    </row>
    <row r="461" spans="2:16">
      <c r="B461" s="1"/>
      <c r="C461" s="3"/>
      <c r="D461" s="1"/>
      <c r="E461" s="3"/>
      <c r="N461" s="1"/>
      <c r="O461" s="1"/>
      <c r="P461" s="1"/>
    </row>
    <row r="462" spans="2:16">
      <c r="B462" s="1"/>
      <c r="C462" s="3"/>
      <c r="D462" s="1"/>
      <c r="E462" s="3"/>
      <c r="N462" s="1"/>
      <c r="O462" s="1"/>
      <c r="P462" s="1"/>
    </row>
    <row r="463" spans="2:16">
      <c r="B463" s="1"/>
      <c r="C463" s="3"/>
      <c r="D463" s="1"/>
      <c r="E463" s="3"/>
      <c r="N463" s="1"/>
      <c r="O463" s="1"/>
      <c r="P463" s="1"/>
    </row>
    <row r="464" spans="2:16">
      <c r="B464" s="1"/>
      <c r="C464" s="3"/>
      <c r="D464" s="1"/>
      <c r="E464" s="3"/>
      <c r="N464" s="1"/>
      <c r="O464" s="1"/>
      <c r="P464" s="1"/>
    </row>
    <row r="465" spans="2:16">
      <c r="B465" s="1"/>
      <c r="C465" s="3"/>
      <c r="D465" s="1"/>
      <c r="E465" s="3"/>
      <c r="N465" s="1"/>
      <c r="O465" s="1"/>
      <c r="P465" s="1"/>
    </row>
    <row r="466" spans="2:16">
      <c r="B466" s="1"/>
      <c r="C466" s="3"/>
      <c r="D466" s="1"/>
      <c r="E466" s="3"/>
      <c r="N466" s="1"/>
      <c r="O466" s="1"/>
      <c r="P466" s="1"/>
    </row>
    <row r="467" spans="2:16">
      <c r="B467" s="1"/>
      <c r="C467" s="3"/>
      <c r="D467" s="1"/>
      <c r="E467" s="3"/>
      <c r="N467" s="1"/>
      <c r="O467" s="1"/>
      <c r="P467" s="1"/>
    </row>
    <row r="468" spans="2:16">
      <c r="B468" s="1"/>
      <c r="C468" s="3"/>
      <c r="D468" s="1"/>
      <c r="E468" s="3"/>
      <c r="N468" s="1"/>
      <c r="O468" s="1"/>
      <c r="P468" s="1"/>
    </row>
    <row r="469" spans="2:16">
      <c r="B469" s="1"/>
      <c r="C469" s="3"/>
      <c r="D469" s="1"/>
      <c r="E469" s="3"/>
      <c r="N469" s="1"/>
      <c r="O469" s="1"/>
      <c r="P469" s="1"/>
    </row>
    <row r="470" spans="2:16">
      <c r="B470" s="1"/>
      <c r="C470" s="3"/>
      <c r="D470" s="1"/>
      <c r="E470" s="3"/>
      <c r="N470" s="1"/>
      <c r="O470" s="1"/>
      <c r="P470" s="1"/>
    </row>
    <row r="471" spans="2:16">
      <c r="B471" s="1"/>
      <c r="C471" s="3"/>
      <c r="D471" s="1"/>
      <c r="E471" s="3"/>
      <c r="N471" s="1"/>
      <c r="O471" s="1"/>
      <c r="P471" s="1"/>
    </row>
    <row r="472" spans="2:16">
      <c r="B472" s="1"/>
      <c r="C472" s="3"/>
      <c r="D472" s="1"/>
      <c r="E472" s="3"/>
      <c r="N472" s="1"/>
      <c r="O472" s="1"/>
      <c r="P472" s="1"/>
    </row>
    <row r="473" spans="2:16">
      <c r="B473" s="1"/>
      <c r="C473" s="3"/>
      <c r="D473" s="1"/>
      <c r="E473" s="3"/>
      <c r="N473" s="1"/>
      <c r="O473" s="1"/>
      <c r="P473" s="1"/>
    </row>
    <row r="474" spans="2:16">
      <c r="B474" s="1"/>
      <c r="C474" s="3"/>
      <c r="D474" s="1"/>
      <c r="E474" s="3"/>
      <c r="N474" s="1"/>
      <c r="O474" s="1"/>
      <c r="P474" s="1"/>
    </row>
    <row r="475" spans="2:16">
      <c r="B475" s="1"/>
      <c r="C475" s="3"/>
      <c r="D475" s="1"/>
      <c r="E475" s="3"/>
      <c r="N475" s="1"/>
      <c r="O475" s="1"/>
      <c r="P475" s="1"/>
    </row>
    <row r="476" spans="2:16">
      <c r="B476" s="1"/>
      <c r="C476" s="3"/>
      <c r="D476" s="1"/>
      <c r="E476" s="3"/>
      <c r="N476" s="1"/>
      <c r="O476" s="1"/>
      <c r="P476" s="1"/>
    </row>
    <row r="477" spans="2:16">
      <c r="B477" s="1"/>
      <c r="C477" s="3"/>
      <c r="D477" s="1"/>
      <c r="E477" s="3"/>
      <c r="N477" s="1"/>
      <c r="O477" s="1"/>
      <c r="P477" s="1"/>
    </row>
    <row r="478" spans="2:16">
      <c r="B478" s="1"/>
      <c r="C478" s="3"/>
      <c r="D478" s="1"/>
      <c r="E478" s="3"/>
      <c r="N478" s="1"/>
      <c r="O478" s="1"/>
      <c r="P478" s="1"/>
    </row>
    <row r="479" spans="2:16">
      <c r="B479" s="1"/>
      <c r="C479" s="3"/>
      <c r="D479" s="1"/>
      <c r="E479" s="3"/>
      <c r="N479" s="1"/>
      <c r="O479" s="1"/>
      <c r="P479" s="1"/>
    </row>
    <row r="480" spans="2:16">
      <c r="B480" s="1"/>
      <c r="C480" s="3"/>
      <c r="D480" s="1"/>
      <c r="E480" s="3"/>
      <c r="N480" s="1"/>
      <c r="O480" s="1"/>
      <c r="P480" s="1"/>
    </row>
    <row r="481" spans="2:16">
      <c r="B481" s="1"/>
      <c r="C481" s="3"/>
      <c r="D481" s="1"/>
      <c r="E481" s="3"/>
      <c r="N481" s="1"/>
      <c r="O481" s="1"/>
      <c r="P481" s="1"/>
    </row>
    <row r="482" spans="2:16">
      <c r="B482" s="1"/>
      <c r="C482" s="3"/>
      <c r="D482" s="1"/>
      <c r="E482" s="3"/>
      <c r="N482" s="1"/>
      <c r="O482" s="1"/>
      <c r="P482" s="1"/>
    </row>
    <row r="483" spans="2:16">
      <c r="B483" s="1"/>
      <c r="C483" s="3"/>
      <c r="D483" s="1"/>
      <c r="E483" s="3"/>
      <c r="N483" s="1"/>
      <c r="O483" s="1"/>
      <c r="P483" s="1"/>
    </row>
    <row r="484" spans="2:16">
      <c r="B484" s="1"/>
      <c r="C484" s="3"/>
      <c r="D484" s="1"/>
      <c r="E484" s="3"/>
      <c r="N484" s="1"/>
      <c r="O484" s="1"/>
      <c r="P484" s="1"/>
    </row>
    <row r="485" spans="2:16">
      <c r="B485" s="1"/>
      <c r="C485" s="3"/>
      <c r="D485" s="1"/>
      <c r="E485" s="3"/>
      <c r="N485" s="1"/>
      <c r="O485" s="1"/>
      <c r="P485" s="1"/>
    </row>
    <row r="486" spans="2:16">
      <c r="B486" s="1"/>
      <c r="C486" s="3"/>
      <c r="D486" s="1"/>
      <c r="E486" s="3"/>
      <c r="N486" s="1"/>
      <c r="O486" s="1"/>
      <c r="P486" s="1"/>
    </row>
    <row r="487" spans="2:16">
      <c r="B487" s="1"/>
      <c r="C487" s="3"/>
      <c r="D487" s="1"/>
      <c r="E487" s="3"/>
      <c r="N487" s="1"/>
      <c r="O487" s="1"/>
      <c r="P487" s="1"/>
    </row>
    <row r="488" spans="2:16">
      <c r="B488" s="1"/>
      <c r="C488" s="3"/>
      <c r="D488" s="1"/>
      <c r="E488" s="3"/>
      <c r="N488" s="1"/>
      <c r="O488" s="1"/>
      <c r="P488" s="1"/>
    </row>
    <row r="489" spans="2:16">
      <c r="B489" s="1"/>
      <c r="C489" s="3"/>
      <c r="D489" s="1"/>
      <c r="E489" s="3"/>
      <c r="N489" s="1"/>
      <c r="O489" s="1"/>
      <c r="P489" s="1"/>
    </row>
    <row r="490" spans="2:16">
      <c r="B490" s="1"/>
      <c r="C490" s="3"/>
      <c r="D490" s="1"/>
      <c r="E490" s="3"/>
      <c r="N490" s="1"/>
      <c r="O490" s="1"/>
      <c r="P490" s="1"/>
    </row>
    <row r="491" spans="2:16">
      <c r="N491" s="1"/>
      <c r="O491" s="1"/>
      <c r="P491" s="1"/>
    </row>
  </sheetData>
  <mergeCells count="16">
    <mergeCell ref="N4:O4"/>
    <mergeCell ref="B1:L1"/>
    <mergeCell ref="N1:P1"/>
    <mergeCell ref="N2:O2"/>
    <mergeCell ref="B3:L3"/>
    <mergeCell ref="N3:O3"/>
    <mergeCell ref="B28:L28"/>
    <mergeCell ref="B31:L31"/>
    <mergeCell ref="B34:L34"/>
    <mergeCell ref="B35:I35"/>
    <mergeCell ref="N5:P5"/>
    <mergeCell ref="N6:P6"/>
    <mergeCell ref="B9:L9"/>
    <mergeCell ref="N13:P13"/>
    <mergeCell ref="N14:P14"/>
    <mergeCell ref="B18:L1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Sebastian Ruta Inversionista</cp:lastModifiedBy>
  <cp:revision/>
  <dcterms:created xsi:type="dcterms:W3CDTF">2015-06-05T18:17:20Z</dcterms:created>
  <dcterms:modified xsi:type="dcterms:W3CDTF">2026-04-29T01:42:38Z</dcterms:modified>
  <cp:category/>
  <cp:contentStatus/>
</cp:coreProperties>
</file>